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510" windowHeight="9435" activeTab="1"/>
  </bookViews>
  <sheets>
    <sheet name="Read Me" sheetId="1" r:id="rId1"/>
    <sheet name="Simple Examples" sheetId="2" r:id="rId2"/>
    <sheet name="Another Approach" sheetId="3" r:id="rId3"/>
    <sheet name="Binom Table" sheetId="4" r:id="rId4"/>
  </sheets>
  <definedNames>
    <definedName name="_xlnm.Print_Area" localSheetId="3">'Binom Table'!$A$1:$J$108</definedName>
  </definedNames>
  <calcPr fullCalcOnLoad="1"/>
</workbook>
</file>

<file path=xl/sharedStrings.xml><?xml version="1.0" encoding="utf-8"?>
<sst xmlns="http://schemas.openxmlformats.org/spreadsheetml/2006/main" count="138" uniqueCount="90">
  <si>
    <t xml:space="preserve">BinomP computes the individual terms of the binomial distribution between two limits. This function is used by BinomLow and BinomHigh, and you might find it useful in its own right if you need to compute probabilities for obtaining a specific range of "successes" in N trials from a binomial distribution with a population proportion p. You provide N (the total number of trials), p (the population proportion), and X1 and X2 (the lower and upper range of "successes"), and the function returns the probability of getting between X1 and X2 (inclusive) successes.
</t>
  </si>
  <si>
    <t xml:space="preserve">I've written six user-defined functions: there are three binomial-related functions and three Poisson-related functions.
</t>
  </si>
  <si>
    <t>Binomial Distribution…</t>
  </si>
  <si>
    <t>N =</t>
  </si>
  <si>
    <t>prop =</t>
  </si>
  <si>
    <t>prob =</t>
  </si>
  <si>
    <t>Population proportion of successes</t>
  </si>
  <si>
    <t>lower number of successes</t>
  </si>
  <si>
    <t>upper number of successes</t>
  </si>
  <si>
    <t>x1 =</t>
  </si>
  <si>
    <t>x2 =</t>
  </si>
  <si>
    <t>Lower tail probability of confidence interval</t>
  </si>
  <si>
    <t>Poisson Distribution…</t>
  </si>
  <si>
    <t>Lambda =</t>
  </si>
  <si>
    <t>Upper tail probability of confidence interval</t>
  </si>
  <si>
    <t>Input--&gt;</t>
  </si>
  <si>
    <t>Output--&gt;</t>
  </si>
  <si>
    <t>x =</t>
  </si>
  <si>
    <t>p-low =</t>
  </si>
  <si>
    <t>p-high =</t>
  </si>
  <si>
    <t>Conf Level =</t>
  </si>
  <si>
    <t>Low CI =</t>
  </si>
  <si>
    <t>High CI =</t>
  </si>
  <si>
    <t xml:space="preserve">The Simple Examples worksheet shows you how the functions can be used, and lets you play around with different values to see the results.
</t>
  </si>
  <si>
    <t>Proportion =</t>
  </si>
  <si>
    <t>Total number of trials</t>
  </si>
  <si>
    <t>Observed number of successes</t>
  </si>
  <si>
    <t>Lower number of events</t>
  </si>
  <si>
    <t>Upper number of events</t>
  </si>
  <si>
    <t>Number of observed events</t>
  </si>
  <si>
    <t>Expected number of events (mean event rate)</t>
  </si>
  <si>
    <t xml:space="preserve">When you open this file, Excel may warn you that it contains macros, which could contain computer viruses. You will need to click the "Enable Macros" button in order to use the confidence interval functions. I'm quite sure that there are no viruses hiding in the spreadsheet.
</t>
  </si>
  <si>
    <t xml:space="preserve">My functions also provide an easier (and, in my humble opinion, a more logically consistent) way to obtain probabilities for ranges of X (using X1 and X2), as well as for single X values (by using the same value for X1 and X2).
</t>
  </si>
  <si>
    <t xml:space="preserve">This spreadsheet contains six user-defined functions (written in MS Visual Basic for Applications) that make it easy to compute event probabilities and exact confidence intervals for the Binomial and Poisson distributions.
</t>
  </si>
  <si>
    <r>
      <t>Reference:</t>
    </r>
    <r>
      <rPr>
        <sz val="10"/>
        <rFont val="Arial"/>
        <family val="0"/>
      </rPr>
      <t xml:space="preserve"> CJ Clopper and ES Pearson, "The use of confidence or fiducial limits illustrated in the case of the binomial." </t>
    </r>
    <r>
      <rPr>
        <i/>
        <sz val="10"/>
        <rFont val="Arial"/>
        <family val="2"/>
      </rPr>
      <t>Biometrika</t>
    </r>
    <r>
      <rPr>
        <sz val="10"/>
        <rFont val="Arial"/>
        <family val="0"/>
      </rPr>
      <t xml:space="preserve">  </t>
    </r>
    <r>
      <rPr>
        <b/>
        <sz val="10"/>
        <rFont val="Arial"/>
        <family val="2"/>
      </rPr>
      <t>26</t>
    </r>
    <r>
      <rPr>
        <sz val="10"/>
        <rFont val="Arial"/>
        <family val="0"/>
      </rPr>
      <t xml:space="preserve">:404-413, 1934.
</t>
    </r>
  </si>
  <si>
    <t xml:space="preserve">If you don't get a warning message, and the macros do not seem to be working, go to the "Tools" menu, click "Macro", then select "Security...". In the Security window that comes up, click the "Security Level" tab, then select "Medium", then click OK. Then re-open the spreadsheet. When you receive a warning message about how some macros can contain viruses, click "Enable Macros".
</t>
  </si>
  <si>
    <t xml:space="preserve">PoisLow, PoisHigh, and PoisP are the corresponding functions for the Poisson distribution.  For PoisLow and PoisHigh, you provide the observed number of events instead of the total number of trials and the number of successes.  For PoisP, you provide the mean event rate and a range of observed events.
</t>
  </si>
  <si>
    <t>BinomLow and BinomHigh functions for exact binomial confidence intervals…</t>
  </si>
  <si>
    <t>PoisLow and PoisHigh functions for exact Poisson confidence intervals…</t>
  </si>
  <si>
    <t>PoisP function for sampling from a Poisson distribution…</t>
  </si>
  <si>
    <t>BinomP function for sampling from a Binomial distribution…</t>
  </si>
  <si>
    <t>Poisson…</t>
  </si>
  <si>
    <t>Obs N</t>
  </si>
  <si>
    <t>Conf Lev</t>
  </si>
  <si>
    <t>Lo CL</t>
  </si>
  <si>
    <t>Hi CL</t>
  </si>
  <si>
    <t>Binomial…</t>
  </si>
  <si>
    <t>Obs x</t>
  </si>
  <si>
    <t>input</t>
  </si>
  <si>
    <t>output</t>
  </si>
  <si>
    <t>Enter values into the blue cells of column D.</t>
  </si>
  <si>
    <t>The answers will appear in the black cells of column D.</t>
  </si>
  <si>
    <t>Enter values into the blue cells of column B.</t>
  </si>
  <si>
    <t>The answers will appear in the black cells of column B.</t>
  </si>
  <si>
    <t xml:space="preserve">BinomHigh returns the upper bound of the confidence interval. You provide X (the observed number of "successes"), N (the number of trials), and and pH (the upper "tail area" for the confidence level). For a 95% symmetrical two-sided confidence interval, you should set pH = 0.025 .  By using different values of pL and pH for the BInomLow and BinomHigh functions, you can get asymmetrical or one-sided confidence intervals.
</t>
  </si>
  <si>
    <t xml:space="preserve">BinomLow returns the lower bound of the confidence interval. You provide X (the observed number of "successes"), N (the number of trials), and pL (the lower "tail area" for the confidence level). For a 95% symmetrical two-sided confidence interval, you should set pL = 0.025 .   By using different values of pL and pH for the BInomLow and BinomHigh functions, you can get asymmetrical or one-sided confidence intervals.
</t>
  </si>
  <si>
    <r>
      <t>Note:</t>
    </r>
    <r>
      <rPr>
        <sz val="10"/>
        <color indexed="10"/>
        <rFont val="Arial"/>
        <family val="2"/>
      </rPr>
      <t xml:space="preserve"> In the version of this spreadsheet posted on my web site between October 12, 2004 and August 11, 2007, these functions incorrectly handled situations where the number of successes equals zero or equals the number  of trials (for binomial) or where the observed number of events equals zero (for Poisson). In these situations, the the routines placed the entire 0.05 "tail area" (for a 95% CI) into one tail, rather than being split up into an upper 0.025 and a lower 0.025.  This was done in the mistaken belief that such a re-allocation could succeed in narrowing the confidence interval while still preserving the mandatory 95%-or-more coverage property that an "exact" confidence interval must have.  The error in this approach was brought to my attention earlier this year by Karl Schlag. The formulas have now been returned to their original form, which is consistent with the classical "Clopper-Pearson" methodology. If you have used macros from the 10/12/2004 - 08/11/2007 time period, you should replace them with this version. Also note that the erroneous version of the macros required pL and pH parameters for the lower-bound function call, and pL and pH parameters for the upper-bound function call. The corrected versions require only pL for the lower-bound call, and only pH for the upper-bound call.
</t>
    </r>
  </si>
  <si>
    <t>Let me know if you have any problems or questions about this file. Send e-mail to jcp12345@gmail.com
John C. Pezzullo
Kissimmee, Florida, USA</t>
  </si>
  <si>
    <t>Note: As of August 23, 2005, I have included another worksheet, called "Another Approach", which calculates the exact confidence intervals using formulas involving the inverse Chi-Square and Fisher F probability functions (which are built-in as a standard part of Excel).
If you don't want to use my macros, but want to stick with standard Excel formulas, then this page is for you. But be aware that Excel's CHIDIST and FDIST functions are not very robust for extreme values of the arguments, so my macros may be safer to use.</t>
  </si>
  <si>
    <r>
      <t xml:space="preserve">While Excel provides its own built-in functions for binomial and Poisson probabilities, BINOMDIST fails (returning #NUM!) for N larger than about 500, and POISSON fails for N larger than about 140.  In contrast, my functions are designed to work with </t>
    </r>
    <r>
      <rPr>
        <b/>
        <sz val="10"/>
        <rFont val="Arial"/>
        <family val="2"/>
      </rPr>
      <t>very</t>
    </r>
    <r>
      <rPr>
        <sz val="10"/>
        <rFont val="Arial"/>
        <family val="2"/>
      </rPr>
      <t xml:space="preserve"> large values of N  --  I've tested them successfully with values above </t>
    </r>
    <r>
      <rPr>
        <b/>
        <sz val="10"/>
        <rFont val="Arial"/>
        <family val="2"/>
      </rPr>
      <t>10,000,000</t>
    </r>
    <r>
      <rPr>
        <sz val="10"/>
        <rFont val="Arial"/>
        <family val="2"/>
      </rPr>
      <t xml:space="preserve"> (although it may take a while for the results to appear -- the exact algorithm involves a lot of calculations).
</t>
    </r>
  </si>
  <si>
    <t>Probability of drawing between x1 and x2 successes in N trials:  =BinomP(D3,D4,D5,D6)</t>
  </si>
  <si>
    <t>Resulting confidence level:  =1-(D12+D13)</t>
  </si>
  <si>
    <t>Observed population proportion:  =D10/D11</t>
  </si>
  <si>
    <t>Lower bound of confidence interval for the population proportion:  =BinomLow(D10,D11,D12)</t>
  </si>
  <si>
    <t>Upper bound of confidence interval for the population proportion:  =BinomHigh(D10,D11,D13)</t>
  </si>
  <si>
    <t>Probability of observing between x1 and x2 events:  =PoisP(D22,D23,D24)</t>
  </si>
  <si>
    <t>Resulting confidence Level:  =1-(D29+D30)</t>
  </si>
  <si>
    <t>Lower bound of confidence interval for the mean event rate:  =PoisLow(D28,D29)</t>
  </si>
  <si>
    <t>Upper bound of confidence interval for the mean event rate:  =PoisHigh(D28,D30)</t>
  </si>
  <si>
    <t>Count</t>
  </si>
  <si>
    <t>lower bound on proportion</t>
  </si>
  <si>
    <t>upper bound on proportion</t>
  </si>
  <si>
    <t>lower bound on percent</t>
  </si>
  <si>
    <t>upper bound on percent</t>
  </si>
  <si>
    <t>half interval size</t>
  </si>
  <si>
    <t>p-low</t>
  </si>
  <si>
    <t>p-high</t>
  </si>
  <si>
    <t>count as percentage</t>
  </si>
  <si>
    <t>lower bound on count</t>
  </si>
  <si>
    <t>upper bound on count</t>
  </si>
  <si>
    <t>With thanks to Prof Patrick J. Laycock, Manchester University, pjlaycock@manchester.ac.uk</t>
  </si>
  <si>
    <t>Table of exact binomial confidence limits for 1&lt;=N&lt;=100</t>
  </si>
  <si>
    <t>To create a table, you simply enter the "denominator" N (number of trials) and the confidence level, and it will generate a table that shows, for every value of "numerator" (number of successes) between 0 and N, the confidence intervals around the observed numerator and around the calculated percentage of success.</t>
  </si>
  <si>
    <t>The worksheet is currently set up to handle N between 1 and 100 (it has formulas in rows 9 through 108), but it can easily be extended to handle larger N. Just "propagate" the formulas in the last row down into as many additional rows as you need.  To do this, first you have to "unprotect" the sheet. Go to the Tools menu, select Protection, then select "Unprotect Sheet".  Then select cells A108 through L108 by dragging the mouse through that range of cells. The group of cells will be surrounded with a heavy outline rectangle, and the lower-right corner of this outline rectangle will be a tiny black square. Drag that square down, and it will replicate the formulas into additional rows.  You can propagate the formulas down to as many rows as you need, or even to more rows than you need -- any additional rows beyond the specified N will be calculated by the formulas as blank cells.</t>
  </si>
  <si>
    <t>Note: As of April 16, 2009, I have included another worksheet, called "Binom Table", which was created by Prof. Patrick J. Laycock, of the University of Manchester, who has generously made it freely available to the world.</t>
  </si>
  <si>
    <t>Note: As of July 5, 2009, I have also made these macros available as an Excel "add-in" module, called confint.xla, which can be downloaded from the StatPages.org web site.  This macro contains the same six functions (BinomLow, BinomHigh, BinomP, PoisLow, PoisHigh, and PoisP) as in this spreadsheet file.  But by downloading and "installing" the add-in (check your Excel Help file to see how to install add-in's), you will have these six functions available to all your Excel spreadsheets, just as if it were a built-in Excel function.</t>
  </si>
  <si>
    <t>Note:  As of July 5, 2009, these functions do very thorough error-checking on the parameters. If any parameters have invalid values, the function will return a character string containing a short but specific error message.</t>
  </si>
  <si>
    <t>Proportion</t>
  </si>
  <si>
    <t>This page calculates exact Binomial and Poisson CI's, using the inverse Fisher F and Chi-square functions</t>
  </si>
  <si>
    <t>Note: On February 1, 2014, I discovered that I had accidently clobbered the formula out of the cell for the lower binomial confidence interval in the Another Approach worksheet (perhaps 5 years earlier!). This error has now been corrected.  Better late than never!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</si>
</sst>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0"/>
    <numFmt numFmtId="175" formatCode="0.00000"/>
    <numFmt numFmtId="176" formatCode="#,##0.00000"/>
    <numFmt numFmtId="177" formatCode="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00000"/>
    <numFmt numFmtId="184" formatCode="0.0000000"/>
    <numFmt numFmtId="185" formatCode="0.00000000"/>
    <numFmt numFmtId="186" formatCode="0.000000000"/>
    <numFmt numFmtId="187" formatCode="0.0000000000"/>
  </numFmts>
  <fonts count="44">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b/>
      <sz val="10"/>
      <color indexed="10"/>
      <name val="Arial"/>
      <family val="2"/>
    </font>
    <font>
      <i/>
      <sz val="10"/>
      <name val="Arial"/>
      <family val="2"/>
    </font>
    <font>
      <b/>
      <sz val="10"/>
      <color indexed="12"/>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vertical="top" wrapText="1"/>
    </xf>
    <xf numFmtId="0" fontId="0" fillId="0" borderId="0" xfId="0" applyAlignment="1">
      <alignment wrapText="1"/>
    </xf>
    <xf numFmtId="0" fontId="5" fillId="0" borderId="0" xfId="0" applyFont="1" applyAlignment="1">
      <alignment/>
    </xf>
    <xf numFmtId="0" fontId="0" fillId="0" borderId="0" xfId="0" applyFont="1" applyAlignment="1">
      <alignment/>
    </xf>
    <xf numFmtId="0" fontId="0" fillId="0" borderId="0" xfId="0" applyAlignment="1">
      <alignment horizontal="right"/>
    </xf>
    <xf numFmtId="0" fontId="5" fillId="0" borderId="0" xfId="0" applyFont="1" applyAlignment="1">
      <alignment horizontal="right"/>
    </xf>
    <xf numFmtId="0" fontId="0" fillId="0" borderId="0" xfId="0" applyFont="1" applyAlignment="1">
      <alignment horizontal="right"/>
    </xf>
    <xf numFmtId="0" fontId="0" fillId="0" borderId="0" xfId="0" applyAlignment="1">
      <alignment horizontal="center"/>
    </xf>
    <xf numFmtId="174" fontId="0" fillId="0" borderId="0" xfId="0" applyNumberFormat="1" applyAlignment="1">
      <alignment horizontal="center"/>
    </xf>
    <xf numFmtId="177" fontId="0" fillId="0" borderId="0" xfId="59" applyNumberFormat="1" applyFont="1" applyAlignment="1">
      <alignment horizontal="center"/>
    </xf>
    <xf numFmtId="0" fontId="5" fillId="0" borderId="0" xfId="0" applyFont="1" applyAlignment="1" applyProtection="1">
      <alignment horizontal="center"/>
      <protection locked="0"/>
    </xf>
    <xf numFmtId="0" fontId="7" fillId="0" borderId="0" xfId="0" applyFont="1" applyAlignment="1">
      <alignment vertical="top" wrapText="1"/>
    </xf>
    <xf numFmtId="0" fontId="0" fillId="0" borderId="0" xfId="0" applyFont="1" applyAlignment="1">
      <alignment vertical="top" wrapText="1"/>
    </xf>
    <xf numFmtId="0" fontId="1" fillId="0" borderId="0" xfId="0" applyFont="1" applyAlignment="1">
      <alignment wrapText="1"/>
    </xf>
    <xf numFmtId="0" fontId="9" fillId="0" borderId="0" xfId="0" applyFont="1" applyAlignment="1">
      <alignment vertical="top" wrapText="1"/>
    </xf>
    <xf numFmtId="0" fontId="6" fillId="0" borderId="0" xfId="0" applyFont="1" applyAlignment="1">
      <alignment vertical="top" wrapText="1"/>
    </xf>
    <xf numFmtId="174" fontId="0" fillId="0" borderId="0" xfId="0" applyNumberFormat="1" applyFont="1" applyAlignment="1">
      <alignment horizontal="center"/>
    </xf>
    <xf numFmtId="0" fontId="1" fillId="0" borderId="0" xfId="0" applyFont="1" applyAlignment="1">
      <alignment horizontal="right"/>
    </xf>
    <xf numFmtId="2" fontId="0" fillId="0" borderId="0" xfId="0" applyNumberFormat="1" applyAlignment="1">
      <alignment horizontal="center"/>
    </xf>
    <xf numFmtId="1" fontId="9" fillId="0" borderId="0" xfId="0" applyNumberFormat="1" applyFont="1" applyAlignment="1">
      <alignment horizontal="center"/>
    </xf>
    <xf numFmtId="9" fontId="9" fillId="0" borderId="0" xfId="0" applyNumberFormat="1" applyFont="1" applyAlignment="1">
      <alignment horizontal="center"/>
    </xf>
    <xf numFmtId="0" fontId="1" fillId="0" borderId="0" xfId="0" applyFont="1" applyAlignment="1">
      <alignment horizontal="left"/>
    </xf>
    <xf numFmtId="0" fontId="1" fillId="0" borderId="10" xfId="0" applyFont="1" applyBorder="1" applyAlignment="1">
      <alignment horizontal="center" wrapText="1"/>
    </xf>
    <xf numFmtId="0" fontId="1" fillId="0" borderId="10" xfId="0" applyFont="1" applyBorder="1" applyAlignment="1">
      <alignment horizontal="center"/>
    </xf>
    <xf numFmtId="0" fontId="7" fillId="0" borderId="0" xfId="0" applyFont="1" applyAlignment="1">
      <alignment horizontal="center"/>
    </xf>
    <xf numFmtId="1" fontId="0" fillId="0" borderId="0" xfId="0" applyNumberFormat="1" applyAlignment="1">
      <alignment horizontal="center"/>
    </xf>
    <xf numFmtId="0" fontId="0" fillId="0" borderId="0" xfId="0" applyAlignment="1">
      <alignment horizontal="left"/>
    </xf>
    <xf numFmtId="0" fontId="5" fillId="0" borderId="0" xfId="0" applyFont="1" applyAlignment="1">
      <alignment vertical="top" wrapText="1"/>
    </xf>
    <xf numFmtId="0" fontId="5" fillId="0" borderId="0" xfId="0" applyNumberFormat="1" applyFont="1" applyAlignment="1">
      <alignment vertical="top" wrapText="1"/>
    </xf>
    <xf numFmtId="187" fontId="0" fillId="0" borderId="0" xfId="0" applyNumberFormat="1" applyAlignment="1">
      <alignment/>
    </xf>
    <xf numFmtId="172" fontId="5" fillId="0" borderId="0" xfId="0" applyNumberFormat="1" applyFont="1" applyAlignment="1" applyProtection="1">
      <alignment horizontal="center"/>
      <protection locked="0"/>
    </xf>
    <xf numFmtId="0" fontId="0" fillId="0" borderId="0" xfId="0" applyFont="1" applyAlignment="1">
      <alignment/>
    </xf>
    <xf numFmtId="0" fontId="5" fillId="0" borderId="0" xfId="0" applyNumberFormat="1" applyFont="1" applyAlignment="1" applyProtection="1">
      <alignment horizontal="center"/>
      <protection locked="0"/>
    </xf>
    <xf numFmtId="177" fontId="5" fillId="0" borderId="0" xfId="59" applyNumberFormat="1" applyFont="1" applyAlignment="1" applyProtection="1">
      <alignment horizontal="center"/>
      <protection locked="0"/>
    </xf>
    <xf numFmtId="183" fontId="0" fillId="0" borderId="0" xfId="0" applyNumberFormat="1" applyFont="1" applyAlignment="1">
      <alignment horizontal="center"/>
    </xf>
    <xf numFmtId="183" fontId="0" fillId="0" borderId="0" xfId="0" applyNumberFormat="1" applyAlignment="1">
      <alignment horizontal="center"/>
    </xf>
    <xf numFmtId="0" fontId="4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25"/>
  <sheetViews>
    <sheetView zoomScalePageLayoutView="0" workbookViewId="0" topLeftCell="A12">
      <selection activeCell="A25" sqref="A25"/>
    </sheetView>
  </sheetViews>
  <sheetFormatPr defaultColWidth="9.140625" defaultRowHeight="12.75"/>
  <cols>
    <col min="1" max="1" width="134.421875" style="4" customWidth="1"/>
    <col min="2" max="16384" width="9.140625" style="4" customWidth="1"/>
  </cols>
  <sheetData>
    <row r="1" ht="38.25">
      <c r="A1" s="3" t="s">
        <v>33</v>
      </c>
    </row>
    <row r="2" ht="38.25">
      <c r="A2" s="3" t="s">
        <v>31</v>
      </c>
    </row>
    <row r="3" ht="51">
      <c r="A3" s="4" t="s">
        <v>35</v>
      </c>
    </row>
    <row r="4" ht="25.5">
      <c r="A4" s="3" t="s">
        <v>1</v>
      </c>
    </row>
    <row r="5" ht="51">
      <c r="A5" s="3" t="s">
        <v>55</v>
      </c>
    </row>
    <row r="6" ht="51">
      <c r="A6" s="3" t="s">
        <v>54</v>
      </c>
    </row>
    <row r="7" ht="63.75">
      <c r="A7" s="3" t="s">
        <v>0</v>
      </c>
    </row>
    <row r="8" ht="38.25">
      <c r="A8" s="3" t="s">
        <v>36</v>
      </c>
    </row>
    <row r="9" ht="109.5" customHeight="1">
      <c r="A9" s="14" t="s">
        <v>56</v>
      </c>
    </row>
    <row r="10" ht="51">
      <c r="A10" s="15" t="s">
        <v>59</v>
      </c>
    </row>
    <row r="11" ht="38.25">
      <c r="A11" s="15" t="s">
        <v>32</v>
      </c>
    </row>
    <row r="12" ht="25.5">
      <c r="A12" s="17" t="s">
        <v>23</v>
      </c>
    </row>
    <row r="13" ht="25.5">
      <c r="A13" s="16" t="s">
        <v>34</v>
      </c>
    </row>
    <row r="14" ht="38.25">
      <c r="A14" s="3" t="s">
        <v>57</v>
      </c>
    </row>
    <row r="15" s="3" customFormat="1" ht="59.25" customHeight="1">
      <c r="A15" s="18" t="s">
        <v>58</v>
      </c>
    </row>
    <row r="17" s="3" customFormat="1" ht="25.5">
      <c r="A17" s="30" t="s">
        <v>84</v>
      </c>
    </row>
    <row r="18" s="3" customFormat="1" ht="38.25">
      <c r="A18" s="31" t="s">
        <v>82</v>
      </c>
    </row>
    <row r="19" s="3" customFormat="1" ht="76.5">
      <c r="A19" s="31" t="s">
        <v>83</v>
      </c>
    </row>
    <row r="21" ht="51">
      <c r="A21" s="4" t="s">
        <v>85</v>
      </c>
    </row>
    <row r="23" ht="25.5">
      <c r="A23" s="4" t="s">
        <v>86</v>
      </c>
    </row>
    <row r="25" ht="25.5">
      <c r="A25" s="39" t="s">
        <v>89</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E37"/>
  <sheetViews>
    <sheetView tabSelected="1" zoomScalePageLayoutView="0" workbookViewId="0" topLeftCell="A1">
      <selection activeCell="D11" sqref="D11"/>
    </sheetView>
  </sheetViews>
  <sheetFormatPr defaultColWidth="9.140625" defaultRowHeight="12.75"/>
  <cols>
    <col min="3" max="3" width="20.421875" style="7" customWidth="1"/>
    <col min="4" max="4" width="12.57421875" style="10" customWidth="1"/>
  </cols>
  <sheetData>
    <row r="1" ht="15.75">
      <c r="A1" s="2" t="s">
        <v>2</v>
      </c>
    </row>
    <row r="2" ht="12.75">
      <c r="B2" s="1" t="s">
        <v>40</v>
      </c>
    </row>
    <row r="3" spans="1:5" ht="12.75">
      <c r="A3" s="5" t="s">
        <v>15</v>
      </c>
      <c r="B3" s="5"/>
      <c r="C3" s="8" t="s">
        <v>3</v>
      </c>
      <c r="D3" s="13">
        <v>10</v>
      </c>
      <c r="E3" s="5" t="s">
        <v>25</v>
      </c>
    </row>
    <row r="4" spans="1:5" ht="12.75">
      <c r="A4" s="5" t="s">
        <v>15</v>
      </c>
      <c r="B4" s="5"/>
      <c r="C4" s="8" t="s">
        <v>4</v>
      </c>
      <c r="D4" s="13">
        <v>0.4</v>
      </c>
      <c r="E4" s="5" t="s">
        <v>6</v>
      </c>
    </row>
    <row r="5" spans="1:5" ht="12.75">
      <c r="A5" s="5" t="s">
        <v>15</v>
      </c>
      <c r="B5" s="5"/>
      <c r="C5" s="8" t="s">
        <v>9</v>
      </c>
      <c r="D5" s="13">
        <v>5</v>
      </c>
      <c r="E5" s="5" t="s">
        <v>7</v>
      </c>
    </row>
    <row r="6" spans="1:5" ht="12.75">
      <c r="A6" s="5" t="s">
        <v>15</v>
      </c>
      <c r="B6" s="5"/>
      <c r="C6" s="8" t="s">
        <v>10</v>
      </c>
      <c r="D6" s="13">
        <v>9</v>
      </c>
      <c r="E6" s="5" t="s">
        <v>8</v>
      </c>
    </row>
    <row r="7" spans="1:5" ht="12.75">
      <c r="A7" t="s">
        <v>16</v>
      </c>
      <c r="C7" s="7" t="s">
        <v>5</v>
      </c>
      <c r="D7" s="11">
        <f>BinomP(D3,D4,D5,D6)</f>
        <v>0.3667918848</v>
      </c>
      <c r="E7" t="s">
        <v>60</v>
      </c>
    </row>
    <row r="9" ht="12.75">
      <c r="B9" s="1" t="s">
        <v>37</v>
      </c>
    </row>
    <row r="10" spans="1:5" ht="12.75">
      <c r="A10" s="5" t="s">
        <v>15</v>
      </c>
      <c r="B10" s="5"/>
      <c r="C10" s="8" t="s">
        <v>17</v>
      </c>
      <c r="D10" s="13">
        <v>4</v>
      </c>
      <c r="E10" s="5" t="s">
        <v>26</v>
      </c>
    </row>
    <row r="11" spans="1:5" ht="12.75">
      <c r="A11" s="5" t="s">
        <v>15</v>
      </c>
      <c r="B11" s="5"/>
      <c r="C11" s="8" t="s">
        <v>3</v>
      </c>
      <c r="D11" s="35">
        <v>10</v>
      </c>
      <c r="E11" s="5" t="s">
        <v>25</v>
      </c>
    </row>
    <row r="12" spans="1:5" ht="12.75">
      <c r="A12" s="5" t="s">
        <v>15</v>
      </c>
      <c r="B12" s="5"/>
      <c r="C12" s="8" t="s">
        <v>18</v>
      </c>
      <c r="D12" s="33">
        <v>0.025</v>
      </c>
      <c r="E12" s="5" t="s">
        <v>11</v>
      </c>
    </row>
    <row r="13" spans="1:5" ht="12.75">
      <c r="A13" s="5" t="s">
        <v>15</v>
      </c>
      <c r="B13" s="5"/>
      <c r="C13" s="8" t="s">
        <v>19</v>
      </c>
      <c r="D13" s="33">
        <v>0.025</v>
      </c>
      <c r="E13" s="5" t="s">
        <v>14</v>
      </c>
    </row>
    <row r="14" spans="1:5" ht="12.75">
      <c r="A14" t="s">
        <v>16</v>
      </c>
      <c r="C14" s="7" t="s">
        <v>20</v>
      </c>
      <c r="D14" s="12">
        <f>1-(D12+D13)</f>
        <v>0.95</v>
      </c>
      <c r="E14" t="s">
        <v>61</v>
      </c>
    </row>
    <row r="15" spans="1:5" ht="12.75">
      <c r="A15" s="6" t="s">
        <v>16</v>
      </c>
      <c r="C15" s="7" t="s">
        <v>24</v>
      </c>
      <c r="D15" s="38">
        <f>D10/D11</f>
        <v>0.4</v>
      </c>
      <c r="E15" s="6" t="s">
        <v>62</v>
      </c>
    </row>
    <row r="16" spans="1:5" ht="12.75">
      <c r="A16" t="s">
        <v>16</v>
      </c>
      <c r="C16" s="7" t="s">
        <v>21</v>
      </c>
      <c r="D16" s="38">
        <f>binomlow(D10,D11,D12)</f>
        <v>0.12155225811984566</v>
      </c>
      <c r="E16" t="s">
        <v>63</v>
      </c>
    </row>
    <row r="17" spans="1:5" ht="12.75">
      <c r="A17" t="s">
        <v>16</v>
      </c>
      <c r="C17" s="7" t="s">
        <v>22</v>
      </c>
      <c r="D17" s="38">
        <f>binomhigh(D10,D11,D13)</f>
        <v>0.7376219233929984</v>
      </c>
      <c r="E17" t="s">
        <v>64</v>
      </c>
    </row>
    <row r="18" ht="12.75">
      <c r="D18" s="32"/>
    </row>
    <row r="19" ht="12.75">
      <c r="D19" s="32"/>
    </row>
    <row r="20" ht="15.75">
      <c r="A20" s="2" t="s">
        <v>12</v>
      </c>
    </row>
    <row r="21" ht="12.75">
      <c r="B21" s="1" t="s">
        <v>39</v>
      </c>
    </row>
    <row r="22" spans="1:5" ht="12.75">
      <c r="A22" s="5" t="s">
        <v>15</v>
      </c>
      <c r="B22" s="5"/>
      <c r="C22" s="8" t="s">
        <v>13</v>
      </c>
      <c r="D22" s="13">
        <v>5.3</v>
      </c>
      <c r="E22" s="5" t="s">
        <v>30</v>
      </c>
    </row>
    <row r="23" spans="1:5" ht="12.75">
      <c r="A23" s="5" t="s">
        <v>15</v>
      </c>
      <c r="B23" s="5"/>
      <c r="C23" s="8" t="s">
        <v>9</v>
      </c>
      <c r="D23" s="13">
        <v>2</v>
      </c>
      <c r="E23" s="5" t="s">
        <v>27</v>
      </c>
    </row>
    <row r="24" spans="1:5" ht="12.75">
      <c r="A24" s="5" t="s">
        <v>15</v>
      </c>
      <c r="B24" s="5"/>
      <c r="C24" s="8" t="s">
        <v>10</v>
      </c>
      <c r="D24" s="13">
        <v>8</v>
      </c>
      <c r="E24" s="5" t="s">
        <v>28</v>
      </c>
    </row>
    <row r="25" spans="1:5" ht="12.75">
      <c r="A25" t="s">
        <v>16</v>
      </c>
      <c r="C25" s="7" t="s">
        <v>5</v>
      </c>
      <c r="D25" s="11">
        <f>poisp(D22,D23,D24)</f>
        <v>0.8791067854214533</v>
      </c>
      <c r="E25" t="s">
        <v>65</v>
      </c>
    </row>
    <row r="27" ht="12.75">
      <c r="B27" s="1" t="s">
        <v>38</v>
      </c>
    </row>
    <row r="28" spans="1:5" ht="12.75">
      <c r="A28" s="5" t="s">
        <v>15</v>
      </c>
      <c r="B28" s="5"/>
      <c r="C28" s="8" t="s">
        <v>3</v>
      </c>
      <c r="D28" s="13">
        <v>3</v>
      </c>
      <c r="E28" s="5" t="s">
        <v>29</v>
      </c>
    </row>
    <row r="29" spans="1:5" ht="12.75">
      <c r="A29" s="5" t="s">
        <v>15</v>
      </c>
      <c r="B29" s="5"/>
      <c r="C29" s="8" t="s">
        <v>18</v>
      </c>
      <c r="D29" s="13">
        <v>0.025</v>
      </c>
      <c r="E29" s="5" t="s">
        <v>11</v>
      </c>
    </row>
    <row r="30" spans="1:5" ht="12.75">
      <c r="A30" s="5" t="s">
        <v>15</v>
      </c>
      <c r="B30" s="5"/>
      <c r="C30" s="8" t="s">
        <v>19</v>
      </c>
      <c r="D30" s="13">
        <v>0.025</v>
      </c>
      <c r="E30" s="5" t="s">
        <v>14</v>
      </c>
    </row>
    <row r="31" spans="1:5" ht="12.75">
      <c r="A31" t="s">
        <v>16</v>
      </c>
      <c r="C31" s="7" t="s">
        <v>20</v>
      </c>
      <c r="D31" s="12">
        <f>1-(D29+D30)</f>
        <v>0.95</v>
      </c>
      <c r="E31" t="s">
        <v>66</v>
      </c>
    </row>
    <row r="32" spans="1:5" ht="12.75">
      <c r="A32" t="s">
        <v>16</v>
      </c>
      <c r="C32" s="7" t="s">
        <v>21</v>
      </c>
      <c r="D32" s="11">
        <f>PoisLow(D28,D29)</f>
        <v>0.6186719045995139</v>
      </c>
      <c r="E32" t="s">
        <v>67</v>
      </c>
    </row>
    <row r="33" spans="1:5" s="6" customFormat="1" ht="12.75">
      <c r="A33" s="6" t="s">
        <v>16</v>
      </c>
      <c r="C33" s="9" t="s">
        <v>22</v>
      </c>
      <c r="D33" s="19">
        <f>PoisHigh(D28,D30)</f>
        <v>8.767273827939286</v>
      </c>
      <c r="E33" s="6" t="s">
        <v>68</v>
      </c>
    </row>
    <row r="36" ht="12.75">
      <c r="A36" t="s">
        <v>50</v>
      </c>
    </row>
    <row r="37" ht="12.75">
      <c r="A37" t="s">
        <v>51</v>
      </c>
    </row>
  </sheetData>
  <sheetProtection selectLockedCells="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C21"/>
  <sheetViews>
    <sheetView zoomScalePageLayoutView="0" workbookViewId="0" topLeftCell="A1">
      <selection activeCell="B5" sqref="B5"/>
    </sheetView>
  </sheetViews>
  <sheetFormatPr defaultColWidth="9.140625" defaultRowHeight="12.75"/>
  <cols>
    <col min="2" max="2" width="12.7109375" style="0" customWidth="1"/>
  </cols>
  <sheetData>
    <row r="1" ht="12.75">
      <c r="A1" s="34" t="s">
        <v>88</v>
      </c>
    </row>
    <row r="4" ht="12.75">
      <c r="A4" s="1" t="s">
        <v>46</v>
      </c>
    </row>
    <row r="5" spans="1:3" ht="12.75">
      <c r="A5" s="5" t="s">
        <v>47</v>
      </c>
      <c r="B5" s="13">
        <v>4</v>
      </c>
      <c r="C5" s="5" t="s">
        <v>48</v>
      </c>
    </row>
    <row r="6" spans="1:3" ht="12.75">
      <c r="A6" s="5" t="s">
        <v>42</v>
      </c>
      <c r="B6" s="35">
        <v>10</v>
      </c>
      <c r="C6" s="5" t="s">
        <v>48</v>
      </c>
    </row>
    <row r="7" spans="1:3" ht="12.75">
      <c r="A7" s="5" t="s">
        <v>43</v>
      </c>
      <c r="B7" s="36">
        <v>0.95</v>
      </c>
      <c r="C7" s="5" t="s">
        <v>48</v>
      </c>
    </row>
    <row r="8" spans="1:3" s="34" customFormat="1" ht="12.75">
      <c r="A8" s="34" t="s">
        <v>87</v>
      </c>
      <c r="B8" s="37">
        <f>B5/B6</f>
        <v>0.4</v>
      </c>
      <c r="C8" s="34" t="s">
        <v>49</v>
      </c>
    </row>
    <row r="9" spans="1:3" ht="12.75">
      <c r="A9" t="s">
        <v>44</v>
      </c>
      <c r="B9" s="38">
        <f>IF(B5=0,0,B5/(B5+(1+B6-B5)*FINV((1-B7)/2,2*(1+B6-B5),2*B5)))</f>
        <v>0.12155225811982727</v>
      </c>
      <c r="C9" t="s">
        <v>49</v>
      </c>
    </row>
    <row r="10" spans="1:3" ht="12.75">
      <c r="A10" t="s">
        <v>45</v>
      </c>
      <c r="B10" s="38">
        <f>IF(B5=B6,1,(B5+1)*FINV((1-B7)/2,2*(B5+1),2*(B6-B5))/(B6-B5+(B5+1)*FINV((1-B7)/2,2*(B5+1),2*(B6-B5))))</f>
        <v>0.7376219233930549</v>
      </c>
      <c r="C10" t="s">
        <v>49</v>
      </c>
    </row>
    <row r="11" ht="12.75">
      <c r="B11" s="10"/>
    </row>
    <row r="12" ht="12.75">
      <c r="B12" s="10"/>
    </row>
    <row r="13" spans="1:2" ht="12.75">
      <c r="A13" s="1" t="s">
        <v>41</v>
      </c>
      <c r="B13" s="10"/>
    </row>
    <row r="14" spans="1:3" ht="12.75">
      <c r="A14" s="5" t="s">
        <v>42</v>
      </c>
      <c r="B14" s="13">
        <v>3</v>
      </c>
      <c r="C14" s="5" t="s">
        <v>48</v>
      </c>
    </row>
    <row r="15" spans="1:3" ht="12.75">
      <c r="A15" s="5" t="s">
        <v>43</v>
      </c>
      <c r="B15" s="36">
        <v>0.95</v>
      </c>
      <c r="C15" s="5" t="s">
        <v>48</v>
      </c>
    </row>
    <row r="16" spans="1:3" ht="12.75">
      <c r="A16" t="s">
        <v>44</v>
      </c>
      <c r="B16" s="11">
        <f>IF(B14=0,0,CHIINV((1+B15)/2,2*B14)/2)</f>
        <v>0.6186721228956023</v>
      </c>
      <c r="C16" t="s">
        <v>49</v>
      </c>
    </row>
    <row r="17" spans="1:3" ht="12.75">
      <c r="A17" t="s">
        <v>45</v>
      </c>
      <c r="B17" s="11">
        <f>CHIINV((1-B15)/2,2*(B14+1))/2</f>
        <v>8.767273069742325</v>
      </c>
      <c r="C17" t="s">
        <v>49</v>
      </c>
    </row>
    <row r="20" ht="12.75">
      <c r="A20" t="s">
        <v>52</v>
      </c>
    </row>
    <row r="21" ht="12.75">
      <c r="A21" t="s">
        <v>53</v>
      </c>
    </row>
  </sheetData>
  <sheetProtection selectLockedCells="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108"/>
  <sheetViews>
    <sheetView zoomScalePageLayoutView="0" workbookViewId="0" topLeftCell="A1">
      <selection activeCell="C6" sqref="C6"/>
    </sheetView>
  </sheetViews>
  <sheetFormatPr defaultColWidth="9.140625" defaultRowHeight="12.75"/>
  <cols>
    <col min="1" max="1" width="8.28125" style="10" customWidth="1"/>
    <col min="2" max="2" width="12.421875" style="10" customWidth="1"/>
    <col min="3" max="3" width="12.57421875" style="10" customWidth="1"/>
    <col min="4" max="4" width="14.8515625" style="10" customWidth="1"/>
    <col min="5" max="5" width="13.7109375" style="10" customWidth="1"/>
    <col min="6" max="6" width="3.140625" style="10" customWidth="1"/>
    <col min="7" max="7" width="11.421875" style="10" customWidth="1"/>
    <col min="8" max="8" width="9.57421875" style="10" customWidth="1"/>
    <col min="9" max="9" width="9.7109375" style="10" customWidth="1"/>
    <col min="10" max="10" width="8.140625" style="10" customWidth="1"/>
  </cols>
  <sheetData>
    <row r="1" ht="12.75">
      <c r="A1" s="24" t="s">
        <v>81</v>
      </c>
    </row>
    <row r="2" ht="12.75">
      <c r="A2" s="29" t="s">
        <v>80</v>
      </c>
    </row>
    <row r="4" spans="2:8" ht="12.75">
      <c r="B4" s="20" t="s">
        <v>3</v>
      </c>
      <c r="C4" s="22">
        <v>100</v>
      </c>
      <c r="G4" s="10" t="s">
        <v>75</v>
      </c>
      <c r="H4" s="10" t="s">
        <v>76</v>
      </c>
    </row>
    <row r="5" spans="2:8" ht="12.75">
      <c r="B5" s="20" t="s">
        <v>20</v>
      </c>
      <c r="C5" s="23">
        <v>0.95</v>
      </c>
      <c r="G5" s="10">
        <f>(1-$C$5)/2</f>
        <v>0.025000000000000022</v>
      </c>
      <c r="H5" s="10">
        <f>(1-$C$5)/2</f>
        <v>0.025000000000000022</v>
      </c>
    </row>
    <row r="7" spans="1:10" ht="43.5" customHeight="1" thickBot="1">
      <c r="A7" s="26" t="s">
        <v>69</v>
      </c>
      <c r="B7" s="25" t="s">
        <v>78</v>
      </c>
      <c r="C7" s="25" t="s">
        <v>79</v>
      </c>
      <c r="D7" s="25" t="s">
        <v>70</v>
      </c>
      <c r="E7" s="25" t="s">
        <v>71</v>
      </c>
      <c r="F7" s="25"/>
      <c r="G7" s="25" t="s">
        <v>77</v>
      </c>
      <c r="H7" s="25" t="s">
        <v>72</v>
      </c>
      <c r="I7" s="25" t="s">
        <v>73</v>
      </c>
      <c r="J7" s="25" t="s">
        <v>74</v>
      </c>
    </row>
    <row r="8" spans="1:10" ht="12.75">
      <c r="A8" s="27">
        <v>0</v>
      </c>
      <c r="B8" s="11">
        <f>$C$4*binomlow(A8,$C$4,$G$5)</f>
        <v>0</v>
      </c>
      <c r="C8" s="11">
        <f>$C$4*binomhigh(A8,$C$4,$G$5)</f>
        <v>3.621669264475713</v>
      </c>
      <c r="D8" s="11">
        <f>binomlow(A8,$C$4,$G$5)</f>
        <v>0</v>
      </c>
      <c r="E8" s="11">
        <f>binomhigh(A8,$C$4,$G$5)</f>
        <v>0.03621669264475713</v>
      </c>
      <c r="F8" s="11"/>
      <c r="G8" s="28">
        <f>100*A8/$C$4</f>
        <v>0</v>
      </c>
      <c r="H8" s="21">
        <f>100*D8</f>
        <v>0</v>
      </c>
      <c r="I8" s="21">
        <f>100*E8</f>
        <v>3.621669264475713</v>
      </c>
      <c r="J8" s="21">
        <f>(I8-H8)/2</f>
        <v>1.8108346322378566</v>
      </c>
    </row>
    <row r="9" spans="1:10" ht="12.75">
      <c r="A9" s="27">
        <f aca="true" t="shared" si="0" ref="A9:A72">IF($C$4&gt;A8,A8+1,"")</f>
        <v>1</v>
      </c>
      <c r="B9" s="11">
        <f>IF($C$4&gt;=A9,$C$4*binomlow(A9,$C$4,$G$5),"")</f>
        <v>0.025314603321021426</v>
      </c>
      <c r="C9" s="11">
        <f>IF($C$4&gt;=A9,$C$4*binomhigh(A9,$C$4,$G$5),"")</f>
        <v>5.445938539172403</v>
      </c>
      <c r="D9" s="11">
        <f aca="true" t="shared" si="1" ref="D9:D72">IF($C$4&gt;=A9,binomlow(A9,$C$4,$G$5),"")</f>
        <v>0.00025314603321021425</v>
      </c>
      <c r="E9" s="11">
        <f aca="true" t="shared" si="2" ref="E9:E72">IF($C$4&gt;=A9,binomhigh(A9,$C$4,$G$5),"")</f>
        <v>0.05445938539172403</v>
      </c>
      <c r="F9" s="11"/>
      <c r="G9" s="28">
        <f aca="true" t="shared" si="3" ref="G9:G72">IF($C$4&gt;=A9,100*A9/$C$4,"")</f>
        <v>1</v>
      </c>
      <c r="H9" s="21">
        <f aca="true" t="shared" si="4" ref="H9:H72">IF($C$4&gt;=A9,100*D9,"")</f>
        <v>0.025314603321021426</v>
      </c>
      <c r="I9" s="21">
        <f aca="true" t="shared" si="5" ref="I9:I72">IF($C$4&gt;=A9,100*E9,"")</f>
        <v>5.445938539172403</v>
      </c>
      <c r="J9" s="21">
        <f aca="true" t="shared" si="6" ref="J9:J72">IF($C$4&gt;=A9,(I9-H9)/2,"")</f>
        <v>2.7103119679256906</v>
      </c>
    </row>
    <row r="10" spans="1:10" ht="12.75">
      <c r="A10" s="27">
        <f t="shared" si="0"/>
        <v>2</v>
      </c>
      <c r="B10" s="11">
        <f aca="true" t="shared" si="7" ref="B10:B73">IF($C$4&gt;=A10,$C$4*binomlow(A10,$C$4,$G$5),"")</f>
        <v>0.24313368237926636</v>
      </c>
      <c r="C10" s="11">
        <f aca="true" t="shared" si="8" ref="C10:C73">IF($C$4&gt;=A10,$C$4*binomhigh(A10,$C$4,$G$5),"")</f>
        <v>7.038393247129537</v>
      </c>
      <c r="D10" s="11">
        <f t="shared" si="1"/>
        <v>0.0024313368237926635</v>
      </c>
      <c r="E10" s="11">
        <f t="shared" si="2"/>
        <v>0.07038393247129537</v>
      </c>
      <c r="F10" s="11"/>
      <c r="G10" s="28">
        <f t="shared" si="3"/>
        <v>2</v>
      </c>
      <c r="H10" s="21">
        <f t="shared" si="4"/>
        <v>0.24313368237926636</v>
      </c>
      <c r="I10" s="21">
        <f t="shared" si="5"/>
        <v>7.038393247129537</v>
      </c>
      <c r="J10" s="21">
        <f t="shared" si="6"/>
        <v>3.3976297823751356</v>
      </c>
    </row>
    <row r="11" spans="1:10" ht="12.75">
      <c r="A11" s="27">
        <f t="shared" si="0"/>
        <v>3</v>
      </c>
      <c r="B11" s="11">
        <f t="shared" si="7"/>
        <v>0.6229971538268727</v>
      </c>
      <c r="C11" s="11">
        <f t="shared" si="8"/>
        <v>8.517605297446153</v>
      </c>
      <c r="D11" s="11">
        <f t="shared" si="1"/>
        <v>0.006229971538268727</v>
      </c>
      <c r="E11" s="11">
        <f t="shared" si="2"/>
        <v>0.08517605297446153</v>
      </c>
      <c r="F11" s="11"/>
      <c r="G11" s="28">
        <f t="shared" si="3"/>
        <v>3</v>
      </c>
      <c r="H11" s="21">
        <f t="shared" si="4"/>
        <v>0.6229971538268727</v>
      </c>
      <c r="I11" s="21">
        <f t="shared" si="5"/>
        <v>8.517605297446153</v>
      </c>
      <c r="J11" s="21">
        <f t="shared" si="6"/>
        <v>3.94730407180964</v>
      </c>
    </row>
    <row r="12" spans="1:10" ht="12.75">
      <c r="A12" s="27">
        <f t="shared" si="0"/>
        <v>4</v>
      </c>
      <c r="B12" s="11">
        <f t="shared" si="7"/>
        <v>1.100449398596538</v>
      </c>
      <c r="C12" s="11">
        <f t="shared" si="8"/>
        <v>9.9257156712265</v>
      </c>
      <c r="D12" s="11">
        <f t="shared" si="1"/>
        <v>0.01100449398596538</v>
      </c>
      <c r="E12" s="11">
        <f t="shared" si="2"/>
        <v>0.099257156712265</v>
      </c>
      <c r="F12" s="11"/>
      <c r="G12" s="28">
        <f t="shared" si="3"/>
        <v>4</v>
      </c>
      <c r="H12" s="21">
        <f t="shared" si="4"/>
        <v>1.100449398596538</v>
      </c>
      <c r="I12" s="21">
        <f t="shared" si="5"/>
        <v>9.9257156712265</v>
      </c>
      <c r="J12" s="21">
        <f t="shared" si="6"/>
        <v>4.412633136314981</v>
      </c>
    </row>
    <row r="13" spans="1:10" ht="12.75">
      <c r="A13" s="27">
        <f t="shared" si="0"/>
        <v>5</v>
      </c>
      <c r="B13" s="11">
        <f t="shared" si="7"/>
        <v>1.6431879181982363</v>
      </c>
      <c r="C13" s="11">
        <f t="shared" si="8"/>
        <v>11.283491110536941</v>
      </c>
      <c r="D13" s="11">
        <f t="shared" si="1"/>
        <v>0.016431879181982363</v>
      </c>
      <c r="E13" s="11">
        <f t="shared" si="2"/>
        <v>0.11283491110536942</v>
      </c>
      <c r="F13" s="11"/>
      <c r="G13" s="28">
        <f t="shared" si="3"/>
        <v>5</v>
      </c>
      <c r="H13" s="21">
        <f t="shared" si="4"/>
        <v>1.6431879181982363</v>
      </c>
      <c r="I13" s="21">
        <f t="shared" si="5"/>
        <v>11.283491110536941</v>
      </c>
      <c r="J13" s="21">
        <f t="shared" si="6"/>
        <v>4.820151596169352</v>
      </c>
    </row>
    <row r="14" spans="1:10" ht="12.75">
      <c r="A14" s="27">
        <f t="shared" si="0"/>
        <v>6</v>
      </c>
      <c r="B14" s="11">
        <f t="shared" si="7"/>
        <v>2.2334886071184887</v>
      </c>
      <c r="C14" s="11">
        <f t="shared" si="8"/>
        <v>12.602993458057432</v>
      </c>
      <c r="D14" s="11">
        <f t="shared" si="1"/>
        <v>0.022334886071184886</v>
      </c>
      <c r="E14" s="11">
        <f t="shared" si="2"/>
        <v>0.12602993458057432</v>
      </c>
      <c r="F14" s="11"/>
      <c r="G14" s="28">
        <f t="shared" si="3"/>
        <v>6</v>
      </c>
      <c r="H14" s="21">
        <f t="shared" si="4"/>
        <v>2.2334886071184887</v>
      </c>
      <c r="I14" s="21">
        <f t="shared" si="5"/>
        <v>12.602993458057432</v>
      </c>
      <c r="J14" s="21">
        <f t="shared" si="6"/>
        <v>5.184752425469472</v>
      </c>
    </row>
    <row r="15" spans="1:10" ht="12.75">
      <c r="A15" s="27">
        <f t="shared" si="0"/>
        <v>7</v>
      </c>
      <c r="B15" s="11">
        <f t="shared" si="7"/>
        <v>2.860528890752904</v>
      </c>
      <c r="C15" s="11">
        <f t="shared" si="8"/>
        <v>13.891972845583492</v>
      </c>
      <c r="D15" s="11">
        <f t="shared" si="1"/>
        <v>0.028605288907529038</v>
      </c>
      <c r="E15" s="11">
        <f t="shared" si="2"/>
        <v>0.13891972845583492</v>
      </c>
      <c r="F15" s="11"/>
      <c r="G15" s="28">
        <f t="shared" si="3"/>
        <v>7</v>
      </c>
      <c r="H15" s="21">
        <f t="shared" si="4"/>
        <v>2.860528890752904</v>
      </c>
      <c r="I15" s="21">
        <f t="shared" si="5"/>
        <v>13.891972845583492</v>
      </c>
      <c r="J15" s="21">
        <f t="shared" si="6"/>
        <v>5.515721977415295</v>
      </c>
    </row>
    <row r="16" spans="1:10" ht="12.75">
      <c r="A16" s="27">
        <f t="shared" si="0"/>
        <v>8</v>
      </c>
      <c r="B16" s="11">
        <f t="shared" si="7"/>
        <v>3.517156251793494</v>
      </c>
      <c r="C16" s="11">
        <f t="shared" si="8"/>
        <v>15.155763586421022</v>
      </c>
      <c r="D16" s="11">
        <f t="shared" si="1"/>
        <v>0.03517156251793494</v>
      </c>
      <c r="E16" s="11">
        <f t="shared" si="2"/>
        <v>0.15155763586421023</v>
      </c>
      <c r="F16" s="11"/>
      <c r="G16" s="28">
        <f t="shared" si="3"/>
        <v>8</v>
      </c>
      <c r="H16" s="21">
        <f t="shared" si="4"/>
        <v>3.517156251793494</v>
      </c>
      <c r="I16" s="21">
        <f t="shared" si="5"/>
        <v>15.155763586421022</v>
      </c>
      <c r="J16" s="21">
        <f t="shared" si="6"/>
        <v>5.819303667313764</v>
      </c>
    </row>
    <row r="17" spans="1:10" ht="12.75">
      <c r="A17" s="27">
        <f t="shared" si="0"/>
        <v>9</v>
      </c>
      <c r="B17" s="11">
        <f t="shared" si="7"/>
        <v>4.198359562837141</v>
      </c>
      <c r="C17" s="11">
        <f t="shared" si="8"/>
        <v>16.39822550297458</v>
      </c>
      <c r="D17" s="11">
        <f t="shared" si="1"/>
        <v>0.04198359562837141</v>
      </c>
      <c r="E17" s="11">
        <f t="shared" si="2"/>
        <v>0.16398225502974578</v>
      </c>
      <c r="F17" s="11"/>
      <c r="G17" s="28">
        <f t="shared" si="3"/>
        <v>9</v>
      </c>
      <c r="H17" s="21">
        <f t="shared" si="4"/>
        <v>4.198359562837141</v>
      </c>
      <c r="I17" s="21">
        <f t="shared" si="5"/>
        <v>16.39822550297458</v>
      </c>
      <c r="J17" s="21">
        <f t="shared" si="6"/>
        <v>6.0999329700687195</v>
      </c>
    </row>
    <row r="18" spans="1:10" ht="12.75">
      <c r="A18" s="27">
        <f t="shared" si="0"/>
        <v>10</v>
      </c>
      <c r="B18" s="11">
        <f t="shared" si="7"/>
        <v>4.900468922169241</v>
      </c>
      <c r="C18" s="11">
        <f t="shared" si="8"/>
        <v>17.622259773984304</v>
      </c>
      <c r="D18" s="11">
        <f t="shared" si="1"/>
        <v>0.049004689221692405</v>
      </c>
      <c r="E18" s="11">
        <f t="shared" si="2"/>
        <v>0.17622259773984306</v>
      </c>
      <c r="F18" s="11"/>
      <c r="G18" s="28">
        <f t="shared" si="3"/>
        <v>10</v>
      </c>
      <c r="H18" s="21">
        <f t="shared" si="4"/>
        <v>4.900468922169241</v>
      </c>
      <c r="I18" s="21">
        <f t="shared" si="5"/>
        <v>17.622259773984304</v>
      </c>
      <c r="J18" s="21">
        <f t="shared" si="6"/>
        <v>6.360895425907532</v>
      </c>
    </row>
    <row r="19" spans="1:10" ht="12.75">
      <c r="A19" s="27">
        <f t="shared" si="0"/>
        <v>11</v>
      </c>
      <c r="B19" s="11">
        <f t="shared" si="7"/>
        <v>5.620702028532833</v>
      </c>
      <c r="C19" s="11">
        <f t="shared" si="8"/>
        <v>18.83011321964704</v>
      </c>
      <c r="D19" s="11">
        <f t="shared" si="1"/>
        <v>0.05620702028532833</v>
      </c>
      <c r="E19" s="11">
        <f t="shared" si="2"/>
        <v>0.18830113219647038</v>
      </c>
      <c r="F19" s="11"/>
      <c r="G19" s="28">
        <f t="shared" si="3"/>
        <v>11</v>
      </c>
      <c r="H19" s="21">
        <f t="shared" si="4"/>
        <v>5.620702028532833</v>
      </c>
      <c r="I19" s="21">
        <f t="shared" si="5"/>
        <v>18.83011321964704</v>
      </c>
      <c r="J19" s="21">
        <f t="shared" si="6"/>
        <v>6.604705595557103</v>
      </c>
    </row>
    <row r="20" spans="1:10" ht="12.75">
      <c r="A20" s="27">
        <f t="shared" si="0"/>
        <v>12</v>
      </c>
      <c r="B20" s="11">
        <f t="shared" si="7"/>
        <v>6.356890256152839</v>
      </c>
      <c r="C20" s="11">
        <f t="shared" si="8"/>
        <v>20.023568362030353</v>
      </c>
      <c r="D20" s="11">
        <f t="shared" si="1"/>
        <v>0.06356890256152839</v>
      </c>
      <c r="E20" s="11">
        <f t="shared" si="2"/>
        <v>0.20023568362030353</v>
      </c>
      <c r="F20" s="11"/>
      <c r="G20" s="28">
        <f t="shared" si="3"/>
        <v>12</v>
      </c>
      <c r="H20" s="21">
        <f t="shared" si="4"/>
        <v>6.356890256152839</v>
      </c>
      <c r="I20" s="21">
        <f t="shared" si="5"/>
        <v>20.023568362030353</v>
      </c>
      <c r="J20" s="21">
        <f t="shared" si="6"/>
        <v>6.833339052938757</v>
      </c>
    </row>
    <row r="21" spans="1:10" ht="12.75">
      <c r="A21" s="27">
        <f t="shared" si="0"/>
        <v>13</v>
      </c>
      <c r="B21" s="11">
        <f t="shared" si="7"/>
        <v>7.1073046185083495</v>
      </c>
      <c r="C21" s="11">
        <f t="shared" si="8"/>
        <v>21.20406770876025</v>
      </c>
      <c r="D21" s="11">
        <f t="shared" si="1"/>
        <v>0.07107304618508349</v>
      </c>
      <c r="E21" s="11">
        <f t="shared" si="2"/>
        <v>0.2120406770876025</v>
      </c>
      <c r="F21" s="11"/>
      <c r="G21" s="28">
        <f t="shared" si="3"/>
        <v>13</v>
      </c>
      <c r="H21" s="21">
        <f t="shared" si="4"/>
        <v>7.1073046185083495</v>
      </c>
      <c r="I21" s="21">
        <f t="shared" si="5"/>
        <v>21.20406770876025</v>
      </c>
      <c r="J21" s="21">
        <f t="shared" si="6"/>
        <v>7.04838154512595</v>
      </c>
    </row>
    <row r="22" spans="1:10" ht="12.75">
      <c r="A22" s="27">
        <f t="shared" si="0"/>
        <v>14</v>
      </c>
      <c r="B22" s="11">
        <f t="shared" si="7"/>
        <v>7.87054049271319</v>
      </c>
      <c r="C22" s="11">
        <f t="shared" si="8"/>
        <v>22.372798137058453</v>
      </c>
      <c r="D22" s="11">
        <f t="shared" si="1"/>
        <v>0.0787054049271319</v>
      </c>
      <c r="E22" s="11">
        <f t="shared" si="2"/>
        <v>0.22372798137058453</v>
      </c>
      <c r="F22" s="11"/>
      <c r="G22" s="28">
        <f t="shared" si="3"/>
        <v>14</v>
      </c>
      <c r="H22" s="21">
        <f t="shared" si="4"/>
        <v>7.87054049271319</v>
      </c>
      <c r="I22" s="21">
        <f t="shared" si="5"/>
        <v>22.372798137058453</v>
      </c>
      <c r="J22" s="21">
        <f t="shared" si="6"/>
        <v>7.251128822172632</v>
      </c>
    </row>
    <row r="23" spans="1:10" ht="12.75">
      <c r="A23" s="27">
        <f t="shared" si="0"/>
        <v>15</v>
      </c>
      <c r="B23" s="11">
        <f t="shared" si="7"/>
        <v>8.645438564190046</v>
      </c>
      <c r="C23" s="11">
        <f t="shared" si="8"/>
        <v>23.530750014863315</v>
      </c>
      <c r="D23" s="11">
        <f t="shared" si="1"/>
        <v>0.08645438564190046</v>
      </c>
      <c r="E23" s="11">
        <f t="shared" si="2"/>
        <v>0.23530750014863316</v>
      </c>
      <c r="F23" s="11"/>
      <c r="G23" s="28">
        <f t="shared" si="3"/>
        <v>15</v>
      </c>
      <c r="H23" s="21">
        <f t="shared" si="4"/>
        <v>8.645438564190046</v>
      </c>
      <c r="I23" s="21">
        <f t="shared" si="5"/>
        <v>23.530750014863315</v>
      </c>
      <c r="J23" s="21">
        <f t="shared" si="6"/>
        <v>7.4426557253366346</v>
      </c>
    </row>
    <row r="24" spans="1:10" ht="12.75">
      <c r="A24" s="27">
        <f t="shared" si="0"/>
        <v>16</v>
      </c>
      <c r="B24" s="11">
        <f t="shared" si="7"/>
        <v>9.43102899738005</v>
      </c>
      <c r="C24" s="11">
        <f t="shared" si="8"/>
        <v>24.678759741056645</v>
      </c>
      <c r="D24" s="11">
        <f t="shared" si="1"/>
        <v>0.0943102899738005</v>
      </c>
      <c r="E24" s="11">
        <f t="shared" si="2"/>
        <v>0.24678759741056644</v>
      </c>
      <c r="F24" s="11"/>
      <c r="G24" s="28">
        <f t="shared" si="3"/>
        <v>16</v>
      </c>
      <c r="H24" s="21">
        <f t="shared" si="4"/>
        <v>9.43102899738005</v>
      </c>
      <c r="I24" s="21">
        <f t="shared" si="5"/>
        <v>24.678759741056645</v>
      </c>
      <c r="J24" s="21">
        <f t="shared" si="6"/>
        <v>7.623865371838297</v>
      </c>
    </row>
    <row r="25" spans="1:10" ht="12.75">
      <c r="A25" s="27">
        <f t="shared" si="0"/>
        <v>17</v>
      </c>
      <c r="B25" s="11">
        <f t="shared" si="7"/>
        <v>10.22649100356466</v>
      </c>
      <c r="C25" s="11">
        <f t="shared" si="8"/>
        <v>25.817541063191584</v>
      </c>
      <c r="D25" s="11">
        <f t="shared" si="1"/>
        <v>0.10226491003564661</v>
      </c>
      <c r="E25" s="11">
        <f t="shared" si="2"/>
        <v>0.25817541063191585</v>
      </c>
      <c r="F25" s="11"/>
      <c r="G25" s="28">
        <f t="shared" si="3"/>
        <v>17</v>
      </c>
      <c r="H25" s="21">
        <f t="shared" si="4"/>
        <v>10.22649100356466</v>
      </c>
      <c r="I25" s="21">
        <f t="shared" si="5"/>
        <v>25.817541063191584</v>
      </c>
      <c r="J25" s="21">
        <f t="shared" si="6"/>
        <v>7.7955250298134615</v>
      </c>
    </row>
    <row r="26" spans="1:10" ht="12.75">
      <c r="A26" s="27">
        <f t="shared" si="0"/>
        <v>18</v>
      </c>
      <c r="B26" s="11">
        <f t="shared" si="7"/>
        <v>11.031122915326707</v>
      </c>
      <c r="C26" s="11">
        <f t="shared" si="8"/>
        <v>26.947708596712804</v>
      </c>
      <c r="D26" s="11">
        <f t="shared" si="1"/>
        <v>0.11031122915326706</v>
      </c>
      <c r="E26" s="11">
        <f t="shared" si="2"/>
        <v>0.26947708596712805</v>
      </c>
      <c r="F26" s="11"/>
      <c r="G26" s="28">
        <f t="shared" si="3"/>
        <v>18</v>
      </c>
      <c r="H26" s="21">
        <f t="shared" si="4"/>
        <v>11.031122915326707</v>
      </c>
      <c r="I26" s="21">
        <f t="shared" si="5"/>
        <v>26.947708596712804</v>
      </c>
      <c r="J26" s="21">
        <f t="shared" si="6"/>
        <v>7.958292840693049</v>
      </c>
    </row>
    <row r="27" spans="1:10" ht="12.75">
      <c r="A27" s="27">
        <f t="shared" si="0"/>
        <v>19</v>
      </c>
      <c r="B27" s="11">
        <f t="shared" si="7"/>
        <v>11.844319613259358</v>
      </c>
      <c r="C27" s="11">
        <f t="shared" si="8"/>
        <v>28.06979579735388</v>
      </c>
      <c r="D27" s="11">
        <f t="shared" si="1"/>
        <v>0.11844319613259358</v>
      </c>
      <c r="E27" s="11">
        <f t="shared" si="2"/>
        <v>0.2806979579735388</v>
      </c>
      <c r="F27" s="11"/>
      <c r="G27" s="28">
        <f t="shared" si="3"/>
        <v>19</v>
      </c>
      <c r="H27" s="21">
        <f t="shared" si="4"/>
        <v>11.844319613259358</v>
      </c>
      <c r="I27" s="21">
        <f t="shared" si="5"/>
        <v>28.06979579735388</v>
      </c>
      <c r="J27" s="21">
        <f t="shared" si="6"/>
        <v>8.11273809204726</v>
      </c>
    </row>
    <row r="28" spans="1:10" ht="12.75">
      <c r="A28" s="27">
        <f t="shared" si="0"/>
        <v>20</v>
      </c>
      <c r="B28" s="11">
        <f t="shared" si="7"/>
        <v>12.66555521022383</v>
      </c>
      <c r="C28" s="11">
        <f t="shared" si="8"/>
        <v>29.184268908829846</v>
      </c>
      <c r="D28" s="11">
        <f t="shared" si="1"/>
        <v>0.1266555521022383</v>
      </c>
      <c r="E28" s="11">
        <f t="shared" si="2"/>
        <v>0.29184268908829847</v>
      </c>
      <c r="F28" s="11"/>
      <c r="G28" s="28">
        <f t="shared" si="3"/>
        <v>20</v>
      </c>
      <c r="H28" s="21">
        <f t="shared" si="4"/>
        <v>12.66555521022383</v>
      </c>
      <c r="I28" s="21">
        <f t="shared" si="5"/>
        <v>29.184268908829846</v>
      </c>
      <c r="J28" s="21">
        <f t="shared" si="6"/>
        <v>8.259356849303007</v>
      </c>
    </row>
    <row r="29" spans="1:10" ht="12.75">
      <c r="A29" s="27">
        <f t="shared" si="0"/>
        <v>21</v>
      </c>
      <c r="B29" s="11">
        <f t="shared" si="7"/>
        <v>13.494369570556957</v>
      </c>
      <c r="C29" s="11">
        <f t="shared" si="8"/>
        <v>30.291537935080214</v>
      </c>
      <c r="D29" s="11">
        <f t="shared" si="1"/>
        <v>0.13494369570556958</v>
      </c>
      <c r="E29" s="11">
        <f t="shared" si="2"/>
        <v>0.30291537935080215</v>
      </c>
      <c r="F29" s="11"/>
      <c r="G29" s="28">
        <f t="shared" si="3"/>
        <v>21</v>
      </c>
      <c r="H29" s="21">
        <f t="shared" si="4"/>
        <v>13.494369570556957</v>
      </c>
      <c r="I29" s="21">
        <f t="shared" si="5"/>
        <v>30.291537935080214</v>
      </c>
      <c r="J29" s="21">
        <f t="shared" si="6"/>
        <v>8.39858418226163</v>
      </c>
    </row>
    <row r="30" spans="1:10" ht="12.75">
      <c r="A30" s="27">
        <f t="shared" si="0"/>
        <v>22</v>
      </c>
      <c r="B30" s="11">
        <f t="shared" si="7"/>
        <v>14.330357674993133</v>
      </c>
      <c r="C30" s="11">
        <f t="shared" si="8"/>
        <v>31.391965378647914</v>
      </c>
      <c r="D30" s="11">
        <f t="shared" si="1"/>
        <v>0.14330357674993133</v>
      </c>
      <c r="E30" s="11">
        <f t="shared" si="2"/>
        <v>0.3139196537864791</v>
      </c>
      <c r="F30" s="11"/>
      <c r="G30" s="28">
        <f t="shared" si="3"/>
        <v>22</v>
      </c>
      <c r="H30" s="21">
        <f t="shared" si="4"/>
        <v>14.330357674993133</v>
      </c>
      <c r="I30" s="21">
        <f t="shared" si="5"/>
        <v>31.391965378647914</v>
      </c>
      <c r="J30" s="21">
        <f t="shared" si="6"/>
        <v>8.53080385182739</v>
      </c>
    </row>
    <row r="31" spans="1:10" ht="12.75">
      <c r="A31" s="27">
        <f t="shared" si="0"/>
        <v>23</v>
      </c>
      <c r="B31" s="11">
        <f t="shared" si="7"/>
        <v>15.17316113007291</v>
      </c>
      <c r="C31" s="11">
        <f t="shared" si="8"/>
        <v>32.48587327749327</v>
      </c>
      <c r="D31" s="11">
        <f t="shared" si="1"/>
        <v>0.1517316113007291</v>
      </c>
      <c r="E31" s="11">
        <f t="shared" si="2"/>
        <v>0.3248587327749327</v>
      </c>
      <c r="F31" s="11"/>
      <c r="G31" s="28">
        <f t="shared" si="3"/>
        <v>23</v>
      </c>
      <c r="H31" s="21">
        <f t="shared" si="4"/>
        <v>15.17316113007291</v>
      </c>
      <c r="I31" s="21">
        <f t="shared" si="5"/>
        <v>32.48587327749327</v>
      </c>
      <c r="J31" s="21">
        <f t="shared" si="6"/>
        <v>8.65635607371018</v>
      </c>
    </row>
    <row r="32" spans="1:10" ht="12.75">
      <c r="A32" s="27">
        <f t="shared" si="0"/>
        <v>24</v>
      </c>
      <c r="B32" s="11">
        <f t="shared" si="7"/>
        <v>16.02246131717402</v>
      </c>
      <c r="C32" s="11">
        <f t="shared" si="8"/>
        <v>33.57354892712646</v>
      </c>
      <c r="D32" s="11">
        <f t="shared" si="1"/>
        <v>0.1602246131717402</v>
      </c>
      <c r="E32" s="11">
        <f t="shared" si="2"/>
        <v>0.3357354892712646</v>
      </c>
      <c r="F32" s="11"/>
      <c r="G32" s="28">
        <f t="shared" si="3"/>
        <v>24</v>
      </c>
      <c r="H32" s="21">
        <f t="shared" si="4"/>
        <v>16.02246131717402</v>
      </c>
      <c r="I32" s="21">
        <f t="shared" si="5"/>
        <v>33.57354892712646</v>
      </c>
      <c r="J32" s="21">
        <f t="shared" si="6"/>
        <v>8.77554380497622</v>
      </c>
    </row>
    <row r="33" spans="1:10" ht="12.75">
      <c r="A33" s="27">
        <f t="shared" si="0"/>
        <v>25</v>
      </c>
      <c r="B33" s="11">
        <f t="shared" si="7"/>
        <v>16.877973809960167</v>
      </c>
      <c r="C33" s="11">
        <f t="shared" si="8"/>
        <v>34.65524957588286</v>
      </c>
      <c r="D33" s="11">
        <f t="shared" si="1"/>
        <v>0.16877973809960167</v>
      </c>
      <c r="E33" s="11">
        <f t="shared" si="2"/>
        <v>0.3465524957588286</v>
      </c>
      <c r="F33" s="11"/>
      <c r="G33" s="28">
        <f t="shared" si="3"/>
        <v>25</v>
      </c>
      <c r="H33" s="21">
        <f t="shared" si="4"/>
        <v>16.877973809960167</v>
      </c>
      <c r="I33" s="21">
        <f t="shared" si="5"/>
        <v>34.65524957588286</v>
      </c>
      <c r="J33" s="21">
        <f t="shared" si="6"/>
        <v>8.888637882961348</v>
      </c>
    </row>
    <row r="34" spans="1:10" ht="12.75">
      <c r="A34" s="27">
        <f t="shared" si="0"/>
        <v>26</v>
      </c>
      <c r="B34" s="11">
        <f t="shared" si="7"/>
        <v>17.7394437867515</v>
      </c>
      <c r="C34" s="11">
        <f t="shared" si="8"/>
        <v>35.731206310017136</v>
      </c>
      <c r="D34" s="11">
        <f t="shared" si="1"/>
        <v>0.17739443786751502</v>
      </c>
      <c r="E34" s="11">
        <f t="shared" si="2"/>
        <v>0.3573120631001714</v>
      </c>
      <c r="F34" s="11"/>
      <c r="G34" s="28">
        <f t="shared" si="3"/>
        <v>26</v>
      </c>
      <c r="H34" s="21">
        <f t="shared" si="4"/>
        <v>17.7394437867515</v>
      </c>
      <c r="I34" s="21">
        <f t="shared" si="5"/>
        <v>35.731206310017136</v>
      </c>
      <c r="J34" s="21">
        <f t="shared" si="6"/>
        <v>8.995881261632817</v>
      </c>
    </row>
    <row r="35" spans="1:10" ht="12.75">
      <c r="A35" s="27">
        <f t="shared" si="0"/>
        <v>27</v>
      </c>
      <c r="B35" s="11">
        <f t="shared" si="7"/>
        <v>18.606642229025965</v>
      </c>
      <c r="C35" s="11">
        <f t="shared" si="8"/>
        <v>36.80162729091309</v>
      </c>
      <c r="D35" s="11">
        <f t="shared" si="1"/>
        <v>0.18606642229025966</v>
      </c>
      <c r="E35" s="11">
        <f t="shared" si="2"/>
        <v>0.36801627290913086</v>
      </c>
      <c r="F35" s="11"/>
      <c r="G35" s="28">
        <f t="shared" si="3"/>
        <v>27</v>
      </c>
      <c r="H35" s="21">
        <f t="shared" si="4"/>
        <v>18.606642229025965</v>
      </c>
      <c r="I35" s="21">
        <f t="shared" si="5"/>
        <v>36.80162729091309</v>
      </c>
      <c r="J35" s="21">
        <f t="shared" si="6"/>
        <v>9.097492530943562</v>
      </c>
    </row>
    <row r="36" spans="1:10" ht="12.75">
      <c r="A36" s="27">
        <f t="shared" si="0"/>
        <v>28</v>
      </c>
      <c r="B36" s="11">
        <f t="shared" si="7"/>
        <v>19.47936274910535</v>
      </c>
      <c r="C36" s="11">
        <f t="shared" si="8"/>
        <v>37.866700471753575</v>
      </c>
      <c r="D36" s="11">
        <f t="shared" si="1"/>
        <v>0.19479362749105347</v>
      </c>
      <c r="E36" s="11">
        <f t="shared" si="2"/>
        <v>0.3786670047175358</v>
      </c>
      <c r="F36" s="11"/>
      <c r="G36" s="28">
        <f t="shared" si="3"/>
        <v>28</v>
      </c>
      <c r="H36" s="21">
        <f t="shared" si="4"/>
        <v>19.47936274910535</v>
      </c>
      <c r="I36" s="21">
        <f t="shared" si="5"/>
        <v>37.866700471753575</v>
      </c>
      <c r="J36" s="21">
        <f t="shared" si="6"/>
        <v>9.193668861324113</v>
      </c>
    </row>
    <row r="37" spans="1:10" ht="12.75">
      <c r="A37" s="27">
        <f t="shared" si="0"/>
        <v>29</v>
      </c>
      <c r="B37" s="11">
        <f t="shared" si="7"/>
        <v>20.35741892506757</v>
      </c>
      <c r="C37" s="11">
        <f t="shared" si="8"/>
        <v>38.926595890761284</v>
      </c>
      <c r="D37" s="11">
        <f t="shared" si="1"/>
        <v>0.2035741892506757</v>
      </c>
      <c r="E37" s="11">
        <f t="shared" si="2"/>
        <v>0.38926595890761284</v>
      </c>
      <c r="F37" s="11"/>
      <c r="G37" s="28">
        <f t="shared" si="3"/>
        <v>29</v>
      </c>
      <c r="H37" s="21">
        <f t="shared" si="4"/>
        <v>20.35741892506757</v>
      </c>
      <c r="I37" s="21">
        <f t="shared" si="5"/>
        <v>38.926595890761284</v>
      </c>
      <c r="J37" s="21">
        <f t="shared" si="6"/>
        <v>9.284588482846857</v>
      </c>
    </row>
    <row r="38" spans="1:10" ht="12.75">
      <c r="A38" s="27">
        <f t="shared" si="0"/>
        <v>30</v>
      </c>
      <c r="B38" s="11">
        <f t="shared" si="7"/>
        <v>21.240642048969672</v>
      </c>
      <c r="C38" s="11">
        <f t="shared" si="8"/>
        <v>39.98146761794942</v>
      </c>
      <c r="D38" s="11">
        <f t="shared" si="1"/>
        <v>0.2124064204896967</v>
      </c>
      <c r="E38" s="11">
        <f t="shared" si="2"/>
        <v>0.3998146761794942</v>
      </c>
      <c r="F38" s="11"/>
      <c r="G38" s="28">
        <f t="shared" si="3"/>
        <v>30</v>
      </c>
      <c r="H38" s="21">
        <f t="shared" si="4"/>
        <v>21.240642048969672</v>
      </c>
      <c r="I38" s="21">
        <f t="shared" si="5"/>
        <v>39.98146761794942</v>
      </c>
      <c r="J38" s="21">
        <f t="shared" si="6"/>
        <v>9.370412784489874</v>
      </c>
    </row>
    <row r="39" spans="1:10" ht="12.75">
      <c r="A39" s="27">
        <f t="shared" si="0"/>
        <v>31</v>
      </c>
      <c r="B39" s="11">
        <f t="shared" si="7"/>
        <v>22.128879213042634</v>
      </c>
      <c r="C39" s="11">
        <f t="shared" si="8"/>
        <v>41.03145541599815</v>
      </c>
      <c r="D39" s="11">
        <f t="shared" si="1"/>
        <v>0.22128879213042635</v>
      </c>
      <c r="E39" s="11">
        <f t="shared" si="2"/>
        <v>0.4103145541599815</v>
      </c>
      <c r="F39" s="11"/>
      <c r="G39" s="28">
        <f t="shared" si="3"/>
        <v>31</v>
      </c>
      <c r="H39" s="21">
        <f t="shared" si="4"/>
        <v>22.128879213042634</v>
      </c>
      <c r="I39" s="21">
        <f t="shared" si="5"/>
        <v>41.03145541599815</v>
      </c>
      <c r="J39" s="21">
        <f t="shared" si="6"/>
        <v>9.45128810147776</v>
      </c>
    </row>
    <row r="40" spans="1:10" ht="12.75">
      <c r="A40" s="27">
        <f t="shared" si="0"/>
        <v>32</v>
      </c>
      <c r="B40" s="11">
        <f t="shared" si="7"/>
        <v>23.02199167615618</v>
      </c>
      <c r="C40" s="11">
        <f t="shared" si="8"/>
        <v>42.076686163143684</v>
      </c>
      <c r="D40" s="11">
        <f t="shared" si="1"/>
        <v>0.23021991676156178</v>
      </c>
      <c r="E40" s="11">
        <f t="shared" si="2"/>
        <v>0.42076686163143684</v>
      </c>
      <c r="F40" s="11"/>
      <c r="G40" s="28">
        <f t="shared" si="3"/>
        <v>32</v>
      </c>
      <c r="H40" s="21">
        <f t="shared" si="4"/>
        <v>23.02199167615618</v>
      </c>
      <c r="I40" s="21">
        <f t="shared" si="5"/>
        <v>42.076686163143684</v>
      </c>
      <c r="J40" s="21">
        <f t="shared" si="6"/>
        <v>9.527347243493752</v>
      </c>
    </row>
    <row r="41" spans="1:10" ht="12.75">
      <c r="A41" s="27">
        <f t="shared" si="0"/>
        <v>33</v>
      </c>
      <c r="B41" s="11">
        <f t="shared" si="7"/>
        <v>23.919853462289208</v>
      </c>
      <c r="C41" s="11">
        <f t="shared" si="8"/>
        <v>43.11727507778279</v>
      </c>
      <c r="D41" s="11">
        <f t="shared" si="1"/>
        <v>0.2391985346228921</v>
      </c>
      <c r="E41" s="11">
        <f t="shared" si="2"/>
        <v>0.4311727507778279</v>
      </c>
      <c r="F41" s="11"/>
      <c r="G41" s="28">
        <f t="shared" si="3"/>
        <v>33</v>
      </c>
      <c r="H41" s="21">
        <f t="shared" si="4"/>
        <v>23.919853462289208</v>
      </c>
      <c r="I41" s="21">
        <f t="shared" si="5"/>
        <v>43.11727507778279</v>
      </c>
      <c r="J41" s="21">
        <f t="shared" si="6"/>
        <v>9.598710807746793</v>
      </c>
    </row>
    <row r="42" spans="1:10" ht="12.75">
      <c r="A42" s="27">
        <f t="shared" si="0"/>
        <v>34</v>
      </c>
      <c r="B42" s="11">
        <f t="shared" si="7"/>
        <v>24.822350154487136</v>
      </c>
      <c r="C42" s="11">
        <f t="shared" si="8"/>
        <v>44.15332677511742</v>
      </c>
      <c r="D42" s="11">
        <f t="shared" si="1"/>
        <v>0.24822350154487136</v>
      </c>
      <c r="E42" s="11">
        <f t="shared" si="2"/>
        <v>0.4415332677511742</v>
      </c>
      <c r="F42" s="11"/>
      <c r="G42" s="28">
        <f t="shared" si="3"/>
        <v>34</v>
      </c>
      <c r="H42" s="21">
        <f t="shared" si="4"/>
        <v>24.822350154487136</v>
      </c>
      <c r="I42" s="21">
        <f t="shared" si="5"/>
        <v>44.15332677511742</v>
      </c>
      <c r="J42" s="21">
        <f t="shared" si="6"/>
        <v>9.665488310315142</v>
      </c>
    </row>
    <row r="43" spans="1:10" ht="12.75">
      <c r="A43" s="27">
        <f t="shared" si="0"/>
        <v>35</v>
      </c>
      <c r="B43" s="11">
        <f t="shared" si="7"/>
        <v>25.729377853135706</v>
      </c>
      <c r="C43" s="11">
        <f t="shared" si="8"/>
        <v>45.184936182424735</v>
      </c>
      <c r="D43" s="11">
        <f t="shared" si="1"/>
        <v>0.25729377853135704</v>
      </c>
      <c r="E43" s="11">
        <f t="shared" si="2"/>
        <v>0.45184936182424734</v>
      </c>
      <c r="F43" s="11"/>
      <c r="G43" s="28">
        <f t="shared" si="3"/>
        <v>35</v>
      </c>
      <c r="H43" s="21">
        <f t="shared" si="4"/>
        <v>25.729377853135706</v>
      </c>
      <c r="I43" s="21">
        <f t="shared" si="5"/>
        <v>45.184936182424735</v>
      </c>
      <c r="J43" s="21">
        <f t="shared" si="6"/>
        <v>9.727779164644515</v>
      </c>
    </row>
    <row r="44" spans="1:10" ht="12.75">
      <c r="A44" s="27">
        <f t="shared" si="0"/>
        <v>36</v>
      </c>
      <c r="B44" s="11">
        <f t="shared" si="7"/>
        <v>26.640842273311126</v>
      </c>
      <c r="C44" s="11">
        <f t="shared" si="8"/>
        <v>46.21218933272757</v>
      </c>
      <c r="D44" s="11">
        <f t="shared" si="1"/>
        <v>0.26640842273311127</v>
      </c>
      <c r="E44" s="11">
        <f t="shared" si="2"/>
        <v>0.46212189332727566</v>
      </c>
      <c r="F44" s="11"/>
      <c r="G44" s="28">
        <f t="shared" si="3"/>
        <v>36</v>
      </c>
      <c r="H44" s="21">
        <f t="shared" si="4"/>
        <v>26.640842273311126</v>
      </c>
      <c r="I44" s="21">
        <f t="shared" si="5"/>
        <v>46.21218933272757</v>
      </c>
      <c r="J44" s="21">
        <f t="shared" si="6"/>
        <v>9.785673529708221</v>
      </c>
    </row>
    <row r="45" spans="1:10" ht="12.75">
      <c r="A45" s="27">
        <f t="shared" si="0"/>
        <v>37</v>
      </c>
      <c r="B45" s="11">
        <f t="shared" si="7"/>
        <v>27.55665796147423</v>
      </c>
      <c r="C45" s="11">
        <f t="shared" si="8"/>
        <v>47.235164055175574</v>
      </c>
      <c r="D45" s="11">
        <f t="shared" si="1"/>
        <v>0.2755665796147423</v>
      </c>
      <c r="E45" s="11">
        <f t="shared" si="2"/>
        <v>0.47235164055175577</v>
      </c>
      <c r="F45" s="11"/>
      <c r="G45" s="28">
        <f t="shared" si="3"/>
        <v>37</v>
      </c>
      <c r="H45" s="21">
        <f t="shared" si="4"/>
        <v>27.55665796147423</v>
      </c>
      <c r="I45" s="21">
        <f t="shared" si="5"/>
        <v>47.235164055175574</v>
      </c>
      <c r="J45" s="21">
        <f t="shared" si="6"/>
        <v>9.839253046850672</v>
      </c>
    </row>
    <row r="46" spans="1:10" ht="12.75">
      <c r="A46" s="27">
        <f t="shared" si="0"/>
        <v>38</v>
      </c>
      <c r="B46" s="11">
        <f t="shared" si="7"/>
        <v>28.47674761413328</v>
      </c>
      <c r="C46" s="11">
        <f t="shared" si="8"/>
        <v>48.253930575066065</v>
      </c>
      <c r="D46" s="11">
        <f t="shared" si="1"/>
        <v>0.2847674761413328</v>
      </c>
      <c r="E46" s="11">
        <f t="shared" si="2"/>
        <v>0.4825393057506607</v>
      </c>
      <c r="F46" s="11"/>
      <c r="G46" s="28">
        <f t="shared" si="3"/>
        <v>38</v>
      </c>
      <c r="H46" s="21">
        <f t="shared" si="4"/>
        <v>28.47674761413328</v>
      </c>
      <c r="I46" s="21">
        <f t="shared" si="5"/>
        <v>48.253930575066065</v>
      </c>
      <c r="J46" s="21">
        <f t="shared" si="6"/>
        <v>9.888591480466392</v>
      </c>
    </row>
    <row r="47" spans="1:10" ht="12.75">
      <c r="A47" s="27">
        <f t="shared" si="0"/>
        <v>39</v>
      </c>
      <c r="B47" s="11">
        <f t="shared" si="7"/>
        <v>29.401041485313705</v>
      </c>
      <c r="C47" s="11">
        <f t="shared" si="8"/>
        <v>49.26855203675359</v>
      </c>
      <c r="D47" s="11">
        <f t="shared" si="1"/>
        <v>0.29401041485313706</v>
      </c>
      <c r="E47" s="11">
        <f t="shared" si="2"/>
        <v>0.49268552036753593</v>
      </c>
      <c r="F47" s="11"/>
      <c r="G47" s="28">
        <f t="shared" si="3"/>
        <v>39</v>
      </c>
      <c r="H47" s="21">
        <f t="shared" si="4"/>
        <v>29.401041485313705</v>
      </c>
      <c r="I47" s="21">
        <f t="shared" si="5"/>
        <v>49.26855203675359</v>
      </c>
      <c r="J47" s="21">
        <f t="shared" si="6"/>
        <v>9.933755275719943</v>
      </c>
    </row>
    <row r="48" spans="1:10" ht="12.75">
      <c r="A48" s="27">
        <f t="shared" si="0"/>
        <v>40</v>
      </c>
      <c r="B48" s="11">
        <f t="shared" si="7"/>
        <v>30.329476870283557</v>
      </c>
      <c r="C48" s="11">
        <f t="shared" si="8"/>
        <v>50.27908495777411</v>
      </c>
      <c r="D48" s="11">
        <f t="shared" si="1"/>
        <v>0.30329476870283556</v>
      </c>
      <c r="E48" s="11">
        <f t="shared" si="2"/>
        <v>0.5027908495777411</v>
      </c>
      <c r="F48" s="11"/>
      <c r="G48" s="28">
        <f t="shared" si="3"/>
        <v>40</v>
      </c>
      <c r="H48" s="21">
        <f t="shared" si="4"/>
        <v>30.329476870283557</v>
      </c>
      <c r="I48" s="21">
        <f t="shared" si="5"/>
        <v>50.27908495777411</v>
      </c>
      <c r="J48" s="21">
        <f t="shared" si="6"/>
        <v>9.974804043745277</v>
      </c>
    </row>
    <row r="49" spans="1:10" ht="12.75">
      <c r="A49" s="27">
        <f t="shared" si="0"/>
        <v>41</v>
      </c>
      <c r="B49" s="11">
        <f t="shared" si="7"/>
        <v>31.261997656748452</v>
      </c>
      <c r="C49" s="11">
        <f t="shared" si="8"/>
        <v>51.2855796233257</v>
      </c>
      <c r="D49" s="11">
        <f t="shared" si="1"/>
        <v>0.3126199765674845</v>
      </c>
      <c r="E49" s="11">
        <f t="shared" si="2"/>
        <v>0.512855796233257</v>
      </c>
      <c r="F49" s="11"/>
      <c r="G49" s="28">
        <f t="shared" si="3"/>
        <v>41</v>
      </c>
      <c r="H49" s="21">
        <f t="shared" si="4"/>
        <v>31.261997656748452</v>
      </c>
      <c r="I49" s="21">
        <f t="shared" si="5"/>
        <v>51.2855796233257</v>
      </c>
      <c r="J49" s="21">
        <f t="shared" si="6"/>
        <v>10.011790983288625</v>
      </c>
    </row>
    <row r="50" spans="1:10" ht="12.75">
      <c r="A50" s="27">
        <f t="shared" si="0"/>
        <v>42</v>
      </c>
      <c r="B50" s="11">
        <f t="shared" si="7"/>
        <v>32.1985539354955</v>
      </c>
      <c r="C50" s="11">
        <f t="shared" si="8"/>
        <v>52.28808042763467</v>
      </c>
      <c r="D50" s="11">
        <f t="shared" si="1"/>
        <v>0.321985539354955</v>
      </c>
      <c r="E50" s="11">
        <f t="shared" si="2"/>
        <v>0.5228808042763466</v>
      </c>
      <c r="F50" s="11"/>
      <c r="G50" s="28">
        <f t="shared" si="3"/>
        <v>42</v>
      </c>
      <c r="H50" s="21">
        <f t="shared" si="4"/>
        <v>32.1985539354955</v>
      </c>
      <c r="I50" s="21">
        <f t="shared" si="5"/>
        <v>52.28808042763467</v>
      </c>
      <c r="J50" s="21">
        <f t="shared" si="6"/>
        <v>10.044763246069586</v>
      </c>
    </row>
    <row r="51" spans="1:10" ht="12.75">
      <c r="A51" s="27">
        <f t="shared" si="0"/>
        <v>43</v>
      </c>
      <c r="B51" s="11">
        <f t="shared" si="7"/>
        <v>33.13910166311416</v>
      </c>
      <c r="C51" s="11">
        <f t="shared" si="8"/>
        <v>53.286626167493964</v>
      </c>
      <c r="D51" s="11">
        <f t="shared" si="1"/>
        <v>0.3313910166311416</v>
      </c>
      <c r="E51" s="11">
        <f t="shared" si="2"/>
        <v>0.5328662616749397</v>
      </c>
      <c r="F51" s="11"/>
      <c r="G51" s="28">
        <f t="shared" si="3"/>
        <v>43</v>
      </c>
      <c r="H51" s="21">
        <f t="shared" si="4"/>
        <v>33.13910166311416</v>
      </c>
      <c r="I51" s="21">
        <f t="shared" si="5"/>
        <v>53.286626167493964</v>
      </c>
      <c r="J51" s="21">
        <f t="shared" si="6"/>
        <v>10.073762252189901</v>
      </c>
    </row>
    <row r="52" spans="1:10" ht="12.75">
      <c r="A52" s="27">
        <f t="shared" si="0"/>
        <v>44</v>
      </c>
      <c r="B52" s="11">
        <f t="shared" si="7"/>
        <v>34.08360237237139</v>
      </c>
      <c r="C52" s="11">
        <f t="shared" si="8"/>
        <v>54.28125029364674</v>
      </c>
      <c r="D52" s="11">
        <f t="shared" si="1"/>
        <v>0.34083602372371385</v>
      </c>
      <c r="E52" s="11">
        <f t="shared" si="2"/>
        <v>0.5428125029364674</v>
      </c>
      <c r="F52" s="11"/>
      <c r="G52" s="28">
        <f t="shared" si="3"/>
        <v>44</v>
      </c>
      <c r="H52" s="21">
        <f t="shared" si="4"/>
        <v>34.08360237237139</v>
      </c>
      <c r="I52" s="21">
        <f t="shared" si="5"/>
        <v>54.28125029364674</v>
      </c>
      <c r="J52" s="21">
        <f t="shared" si="6"/>
        <v>10.098823960637677</v>
      </c>
    </row>
    <row r="53" spans="1:10" ht="12.75">
      <c r="A53" s="27">
        <f t="shared" si="0"/>
        <v>45</v>
      </c>
      <c r="B53" s="11">
        <f t="shared" si="7"/>
        <v>35.03202292398328</v>
      </c>
      <c r="C53" s="11">
        <f t="shared" si="8"/>
        <v>55.271981122616594</v>
      </c>
      <c r="D53" s="11">
        <f t="shared" si="1"/>
        <v>0.3503202292398328</v>
      </c>
      <c r="E53" s="11">
        <f t="shared" si="2"/>
        <v>0.552719811226166</v>
      </c>
      <c r="F53" s="11"/>
      <c r="G53" s="28">
        <f t="shared" si="3"/>
        <v>45</v>
      </c>
      <c r="H53" s="21">
        <f t="shared" si="4"/>
        <v>35.03202292398328</v>
      </c>
      <c r="I53" s="21">
        <f t="shared" si="5"/>
        <v>55.271981122616594</v>
      </c>
      <c r="J53" s="21">
        <f t="shared" si="6"/>
        <v>10.119979099316659</v>
      </c>
    </row>
    <row r="54" spans="1:10" ht="12.75">
      <c r="A54" s="27">
        <f t="shared" si="0"/>
        <v>46</v>
      </c>
      <c r="B54" s="11">
        <f t="shared" si="7"/>
        <v>35.98433529791692</v>
      </c>
      <c r="C54" s="11">
        <f t="shared" si="8"/>
        <v>56.258842013337926</v>
      </c>
      <c r="D54" s="11">
        <f t="shared" si="1"/>
        <v>0.3598433529791692</v>
      </c>
      <c r="E54" s="11">
        <f t="shared" si="2"/>
        <v>0.5625884201333793</v>
      </c>
      <c r="F54" s="11"/>
      <c r="G54" s="28">
        <f t="shared" si="3"/>
        <v>46</v>
      </c>
      <c r="H54" s="21">
        <f t="shared" si="4"/>
        <v>35.98433529791692</v>
      </c>
      <c r="I54" s="21">
        <f t="shared" si="5"/>
        <v>56.258842013337926</v>
      </c>
      <c r="J54" s="21">
        <f t="shared" si="6"/>
        <v>10.137253357710502</v>
      </c>
    </row>
    <row r="55" spans="1:10" ht="12.75">
      <c r="A55" s="27">
        <f t="shared" si="0"/>
        <v>47</v>
      </c>
      <c r="B55" s="11">
        <f t="shared" si="7"/>
        <v>36.94051641942042</v>
      </c>
      <c r="C55" s="11">
        <f t="shared" si="8"/>
        <v>57.24185151099028</v>
      </c>
      <c r="D55" s="11">
        <f t="shared" si="1"/>
        <v>0.3694051641942042</v>
      </c>
      <c r="E55" s="11">
        <f t="shared" si="2"/>
        <v>0.5724185151099028</v>
      </c>
      <c r="F55" s="11"/>
      <c r="G55" s="28">
        <f t="shared" si="3"/>
        <v>47</v>
      </c>
      <c r="H55" s="21">
        <f t="shared" si="4"/>
        <v>36.94051641942042</v>
      </c>
      <c r="I55" s="21">
        <f t="shared" si="5"/>
        <v>57.24185151099028</v>
      </c>
      <c r="J55" s="21">
        <f t="shared" si="6"/>
        <v>10.15066754578493</v>
      </c>
    </row>
    <row r="56" spans="1:10" ht="12.75">
      <c r="A56" s="27">
        <f t="shared" si="0"/>
        <v>48</v>
      </c>
      <c r="B56" s="11">
        <f t="shared" si="7"/>
        <v>37.90054801777296</v>
      </c>
      <c r="C56" s="11">
        <f t="shared" si="8"/>
        <v>58.22102345938398</v>
      </c>
      <c r="D56" s="11">
        <f t="shared" si="1"/>
        <v>0.3790054801777296</v>
      </c>
      <c r="E56" s="11">
        <f t="shared" si="2"/>
        <v>0.5822102345938398</v>
      </c>
      <c r="F56" s="11"/>
      <c r="G56" s="28">
        <f t="shared" si="3"/>
        <v>48</v>
      </c>
      <c r="H56" s="21">
        <f t="shared" si="4"/>
        <v>37.90054801777296</v>
      </c>
      <c r="I56" s="21">
        <f t="shared" si="5"/>
        <v>58.22102345938398</v>
      </c>
      <c r="J56" s="21">
        <f t="shared" si="6"/>
        <v>10.160237720805508</v>
      </c>
    </row>
    <row r="57" spans="1:10" ht="12.75">
      <c r="A57" s="27">
        <f t="shared" si="0"/>
        <v>49</v>
      </c>
      <c r="B57" s="11">
        <f t="shared" si="7"/>
        <v>38.86441651613768</v>
      </c>
      <c r="C57" s="11">
        <f t="shared" si="8"/>
        <v>59.19636708441887</v>
      </c>
      <c r="D57" s="11">
        <f t="shared" si="1"/>
        <v>0.3886441651613768</v>
      </c>
      <c r="E57" s="11">
        <f t="shared" si="2"/>
        <v>0.5919636708441887</v>
      </c>
      <c r="F57" s="11"/>
      <c r="G57" s="28">
        <f t="shared" si="3"/>
        <v>49</v>
      </c>
      <c r="H57" s="21">
        <f t="shared" si="4"/>
        <v>38.86441651613768</v>
      </c>
      <c r="I57" s="21">
        <f t="shared" si="5"/>
        <v>59.19636708441887</v>
      </c>
      <c r="J57" s="21">
        <f t="shared" si="6"/>
        <v>10.165975284140593</v>
      </c>
    </row>
    <row r="58" spans="1:10" ht="12.75">
      <c r="A58" s="27">
        <f t="shared" si="0"/>
        <v>50</v>
      </c>
      <c r="B58" s="11">
        <f t="shared" si="7"/>
        <v>39.83211295030742</v>
      </c>
      <c r="C58" s="11">
        <f t="shared" si="8"/>
        <v>60.16788704969258</v>
      </c>
      <c r="D58" s="11">
        <f t="shared" si="1"/>
        <v>0.3983211295030742</v>
      </c>
      <c r="E58" s="11">
        <f t="shared" si="2"/>
        <v>0.6016788704969258</v>
      </c>
      <c r="F58" s="11"/>
      <c r="G58" s="28">
        <f t="shared" si="3"/>
        <v>50</v>
      </c>
      <c r="H58" s="21">
        <f t="shared" si="4"/>
        <v>39.83211295030742</v>
      </c>
      <c r="I58" s="21">
        <f t="shared" si="5"/>
        <v>60.16788704969258</v>
      </c>
      <c r="J58" s="21">
        <f t="shared" si="6"/>
        <v>10.167887049692581</v>
      </c>
    </row>
    <row r="59" spans="1:10" ht="12.75">
      <c r="A59" s="27">
        <f t="shared" si="0"/>
        <v>51</v>
      </c>
      <c r="B59" s="11">
        <f t="shared" si="7"/>
        <v>40.80363291558117</v>
      </c>
      <c r="C59" s="11">
        <f t="shared" si="8"/>
        <v>61.13558348386234</v>
      </c>
      <c r="D59" s="11">
        <f t="shared" si="1"/>
        <v>0.4080363291558117</v>
      </c>
      <c r="E59" s="11">
        <f t="shared" si="2"/>
        <v>0.6113558348386234</v>
      </c>
      <c r="F59" s="11"/>
      <c r="G59" s="28">
        <f t="shared" si="3"/>
        <v>51</v>
      </c>
      <c r="H59" s="21">
        <f t="shared" si="4"/>
        <v>40.80363291558117</v>
      </c>
      <c r="I59" s="21">
        <f t="shared" si="5"/>
        <v>61.13558348386234</v>
      </c>
      <c r="J59" s="21">
        <f t="shared" si="6"/>
        <v>10.165975284140586</v>
      </c>
    </row>
    <row r="60" spans="1:10" ht="12.75">
      <c r="A60" s="27">
        <f t="shared" si="0"/>
        <v>52</v>
      </c>
      <c r="B60" s="11">
        <f t="shared" si="7"/>
        <v>41.778976540615986</v>
      </c>
      <c r="C60" s="11">
        <f t="shared" si="8"/>
        <v>62.099451982227016</v>
      </c>
      <c r="D60" s="11">
        <f t="shared" si="1"/>
        <v>0.41778976540615986</v>
      </c>
      <c r="E60" s="11">
        <f t="shared" si="2"/>
        <v>0.6209945198222702</v>
      </c>
      <c r="F60" s="11"/>
      <c r="G60" s="28">
        <f t="shared" si="3"/>
        <v>52</v>
      </c>
      <c r="H60" s="21">
        <f t="shared" si="4"/>
        <v>41.778976540615986</v>
      </c>
      <c r="I60" s="21">
        <f t="shared" si="5"/>
        <v>62.099451982227016</v>
      </c>
      <c r="J60" s="21">
        <f t="shared" si="6"/>
        <v>10.160237720805515</v>
      </c>
    </row>
    <row r="61" spans="1:10" ht="12.75">
      <c r="A61" s="27">
        <f t="shared" si="0"/>
        <v>53</v>
      </c>
      <c r="B61" s="11">
        <f t="shared" si="7"/>
        <v>42.75814848900972</v>
      </c>
      <c r="C61" s="11">
        <f t="shared" si="8"/>
        <v>63.05948358057958</v>
      </c>
      <c r="D61" s="11">
        <f t="shared" si="1"/>
        <v>0.4275814848900972</v>
      </c>
      <c r="E61" s="11">
        <f t="shared" si="2"/>
        <v>0.6305948358057958</v>
      </c>
      <c r="F61" s="11"/>
      <c r="G61" s="28">
        <f t="shared" si="3"/>
        <v>53</v>
      </c>
      <c r="H61" s="21">
        <f t="shared" si="4"/>
        <v>42.75814848900972</v>
      </c>
      <c r="I61" s="21">
        <f t="shared" si="5"/>
        <v>63.05948358057958</v>
      </c>
      <c r="J61" s="21">
        <f t="shared" si="6"/>
        <v>10.15066754578493</v>
      </c>
    </row>
    <row r="62" spans="1:10" ht="12.75">
      <c r="A62" s="27">
        <f t="shared" si="0"/>
        <v>54</v>
      </c>
      <c r="B62" s="11">
        <f t="shared" si="7"/>
        <v>43.741157986662074</v>
      </c>
      <c r="C62" s="11">
        <f t="shared" si="8"/>
        <v>64.01566470208309</v>
      </c>
      <c r="D62" s="11">
        <f t="shared" si="1"/>
        <v>0.4374115798666207</v>
      </c>
      <c r="E62" s="11">
        <f t="shared" si="2"/>
        <v>0.6401566470208309</v>
      </c>
      <c r="F62" s="11"/>
      <c r="G62" s="28">
        <f t="shared" si="3"/>
        <v>54</v>
      </c>
      <c r="H62" s="21">
        <f t="shared" si="4"/>
        <v>43.741157986662074</v>
      </c>
      <c r="I62" s="21">
        <f t="shared" si="5"/>
        <v>64.01566470208309</v>
      </c>
      <c r="J62" s="21">
        <f t="shared" si="6"/>
        <v>10.137253357710506</v>
      </c>
    </row>
    <row r="63" spans="1:10" ht="12.75">
      <c r="A63" s="27">
        <f t="shared" si="0"/>
        <v>55</v>
      </c>
      <c r="B63" s="11">
        <f t="shared" si="7"/>
        <v>44.72801887738343</v>
      </c>
      <c r="C63" s="11">
        <f t="shared" si="8"/>
        <v>64.96797707601675</v>
      </c>
      <c r="D63" s="11">
        <f t="shared" si="1"/>
        <v>0.44728018877383424</v>
      </c>
      <c r="E63" s="11">
        <f t="shared" si="2"/>
        <v>0.6496797707601676</v>
      </c>
      <c r="F63" s="11"/>
      <c r="G63" s="28">
        <f t="shared" si="3"/>
        <v>55</v>
      </c>
      <c r="H63" s="21">
        <f t="shared" si="4"/>
        <v>44.72801887738343</v>
      </c>
      <c r="I63" s="21">
        <f t="shared" si="5"/>
        <v>64.96797707601675</v>
      </c>
      <c r="J63" s="21">
        <f t="shared" si="6"/>
        <v>10.119979099316662</v>
      </c>
    </row>
    <row r="64" spans="1:10" ht="12.75">
      <c r="A64" s="27">
        <f t="shared" si="0"/>
        <v>56</v>
      </c>
      <c r="B64" s="11">
        <f t="shared" si="7"/>
        <v>45.718749706353265</v>
      </c>
      <c r="C64" s="11">
        <f t="shared" si="8"/>
        <v>65.9163976276286</v>
      </c>
      <c r="D64" s="11">
        <f t="shared" si="1"/>
        <v>0.4571874970635327</v>
      </c>
      <c r="E64" s="11">
        <f t="shared" si="2"/>
        <v>0.659163976276286</v>
      </c>
      <c r="F64" s="11"/>
      <c r="G64" s="28">
        <f t="shared" si="3"/>
        <v>56</v>
      </c>
      <c r="H64" s="21">
        <f t="shared" si="4"/>
        <v>45.718749706353265</v>
      </c>
      <c r="I64" s="21">
        <f t="shared" si="5"/>
        <v>65.9163976276286</v>
      </c>
      <c r="J64" s="21">
        <f t="shared" si="6"/>
        <v>10.098823960637667</v>
      </c>
    </row>
    <row r="65" spans="1:10" ht="12.75">
      <c r="A65" s="27">
        <f t="shared" si="0"/>
        <v>57</v>
      </c>
      <c r="B65" s="11">
        <f t="shared" si="7"/>
        <v>46.71337383250601</v>
      </c>
      <c r="C65" s="11">
        <f t="shared" si="8"/>
        <v>66.86089833688584</v>
      </c>
      <c r="D65" s="11">
        <f t="shared" si="1"/>
        <v>0.4671337383250601</v>
      </c>
      <c r="E65" s="11">
        <f t="shared" si="2"/>
        <v>0.6686089833688584</v>
      </c>
      <c r="F65" s="11"/>
      <c r="G65" s="28">
        <f t="shared" si="3"/>
        <v>57</v>
      </c>
      <c r="H65" s="21">
        <f t="shared" si="4"/>
        <v>46.71337383250601</v>
      </c>
      <c r="I65" s="21">
        <f t="shared" si="5"/>
        <v>66.86089833688584</v>
      </c>
      <c r="J65" s="21">
        <f t="shared" si="6"/>
        <v>10.073762252189916</v>
      </c>
    </row>
    <row r="66" spans="1:10" ht="12.75">
      <c r="A66" s="27">
        <f t="shared" si="0"/>
        <v>58</v>
      </c>
      <c r="B66" s="11">
        <f t="shared" si="7"/>
        <v>47.71191957236532</v>
      </c>
      <c r="C66" s="11">
        <f t="shared" si="8"/>
        <v>67.80144606450447</v>
      </c>
      <c r="D66" s="11">
        <f t="shared" si="1"/>
        <v>0.4771191957236532</v>
      </c>
      <c r="E66" s="11">
        <f t="shared" si="2"/>
        <v>0.6780144606450448</v>
      </c>
      <c r="F66" s="11"/>
      <c r="G66" s="28">
        <f t="shared" si="3"/>
        <v>58</v>
      </c>
      <c r="H66" s="21">
        <f t="shared" si="4"/>
        <v>47.71191957236532</v>
      </c>
      <c r="I66" s="21">
        <f t="shared" si="5"/>
        <v>67.80144606450447</v>
      </c>
      <c r="J66" s="21">
        <f t="shared" si="6"/>
        <v>10.044763246069579</v>
      </c>
    </row>
    <row r="67" spans="1:10" ht="12.75">
      <c r="A67" s="27">
        <f t="shared" si="0"/>
        <v>59</v>
      </c>
      <c r="B67" s="11">
        <f t="shared" si="7"/>
        <v>48.71442037667429</v>
      </c>
      <c r="C67" s="11">
        <f t="shared" si="8"/>
        <v>68.73800234325154</v>
      </c>
      <c r="D67" s="11">
        <f t="shared" si="1"/>
        <v>0.4871442037667429</v>
      </c>
      <c r="E67" s="11">
        <f t="shared" si="2"/>
        <v>0.6873800234325154</v>
      </c>
      <c r="F67" s="11"/>
      <c r="G67" s="28">
        <f t="shared" si="3"/>
        <v>59</v>
      </c>
      <c r="H67" s="21">
        <f t="shared" si="4"/>
        <v>48.71442037667429</v>
      </c>
      <c r="I67" s="21">
        <f t="shared" si="5"/>
        <v>68.73800234325154</v>
      </c>
      <c r="J67" s="21">
        <f t="shared" si="6"/>
        <v>10.011790983288623</v>
      </c>
    </row>
    <row r="68" spans="1:10" ht="12.75">
      <c r="A68" s="27">
        <f t="shared" si="0"/>
        <v>60</v>
      </c>
      <c r="B68" s="11">
        <f t="shared" si="7"/>
        <v>49.72091504222588</v>
      </c>
      <c r="C68" s="11">
        <f t="shared" si="8"/>
        <v>69.67052312971643</v>
      </c>
      <c r="D68" s="11">
        <f t="shared" si="1"/>
        <v>0.4972091504222588</v>
      </c>
      <c r="E68" s="11">
        <f t="shared" si="2"/>
        <v>0.6967052312971642</v>
      </c>
      <c r="F68" s="11"/>
      <c r="G68" s="28">
        <f t="shared" si="3"/>
        <v>60</v>
      </c>
      <c r="H68" s="21">
        <f t="shared" si="4"/>
        <v>49.72091504222588</v>
      </c>
      <c r="I68" s="21">
        <f t="shared" si="5"/>
        <v>69.67052312971643</v>
      </c>
      <c r="J68" s="21">
        <f t="shared" si="6"/>
        <v>9.974804043745273</v>
      </c>
    </row>
    <row r="69" spans="1:10" ht="12.75">
      <c r="A69" s="27">
        <f t="shared" si="0"/>
        <v>61</v>
      </c>
      <c r="B69" s="11">
        <f t="shared" si="7"/>
        <v>50.7314479632464</v>
      </c>
      <c r="C69" s="11">
        <f t="shared" si="8"/>
        <v>70.59895851468629</v>
      </c>
      <c r="D69" s="11">
        <f t="shared" si="1"/>
        <v>0.507314479632464</v>
      </c>
      <c r="E69" s="11">
        <f t="shared" si="2"/>
        <v>0.7059895851468628</v>
      </c>
      <c r="F69" s="11"/>
      <c r="G69" s="28">
        <f t="shared" si="3"/>
        <v>61</v>
      </c>
      <c r="H69" s="21">
        <f t="shared" si="4"/>
        <v>50.7314479632464</v>
      </c>
      <c r="I69" s="21">
        <f t="shared" si="5"/>
        <v>70.59895851468629</v>
      </c>
      <c r="J69" s="21">
        <f t="shared" si="6"/>
        <v>9.933755275719943</v>
      </c>
    </row>
    <row r="70" spans="1:10" ht="12.75">
      <c r="A70" s="27">
        <f t="shared" si="0"/>
        <v>62</v>
      </c>
      <c r="B70" s="11">
        <f t="shared" si="7"/>
        <v>51.746069424933914</v>
      </c>
      <c r="C70" s="11">
        <f t="shared" si="8"/>
        <v>71.52325238586674</v>
      </c>
      <c r="D70" s="11">
        <f t="shared" si="1"/>
        <v>0.5174606942493392</v>
      </c>
      <c r="E70" s="11">
        <f t="shared" si="2"/>
        <v>0.7152325238586674</v>
      </c>
      <c r="F70" s="11"/>
      <c r="G70" s="28">
        <f t="shared" si="3"/>
        <v>62</v>
      </c>
      <c r="H70" s="21">
        <f t="shared" si="4"/>
        <v>51.746069424933914</v>
      </c>
      <c r="I70" s="21">
        <f t="shared" si="5"/>
        <v>71.52325238586674</v>
      </c>
      <c r="J70" s="21">
        <f t="shared" si="6"/>
        <v>9.888591480466413</v>
      </c>
    </row>
    <row r="71" spans="1:10" ht="12.75">
      <c r="A71" s="27">
        <f t="shared" si="0"/>
        <v>63</v>
      </c>
      <c r="B71" s="11">
        <f t="shared" si="7"/>
        <v>52.76483594482442</v>
      </c>
      <c r="C71" s="11">
        <f t="shared" si="8"/>
        <v>72.44334203852577</v>
      </c>
      <c r="D71" s="11">
        <f t="shared" si="1"/>
        <v>0.5276483594482442</v>
      </c>
      <c r="E71" s="11">
        <f t="shared" si="2"/>
        <v>0.7244334203852577</v>
      </c>
      <c r="F71" s="11"/>
      <c r="G71" s="28">
        <f t="shared" si="3"/>
        <v>63</v>
      </c>
      <c r="H71" s="21">
        <f t="shared" si="4"/>
        <v>52.76483594482442</v>
      </c>
      <c r="I71" s="21">
        <f t="shared" si="5"/>
        <v>72.44334203852577</v>
      </c>
      <c r="J71" s="21">
        <f t="shared" si="6"/>
        <v>9.839253046850676</v>
      </c>
    </row>
    <row r="72" spans="1:10" ht="12.75">
      <c r="A72" s="27">
        <f t="shared" si="0"/>
        <v>64</v>
      </c>
      <c r="B72" s="11">
        <f t="shared" si="7"/>
        <v>53.78781066727238</v>
      </c>
      <c r="C72" s="11">
        <f t="shared" si="8"/>
        <v>73.35915772668886</v>
      </c>
      <c r="D72" s="11">
        <f t="shared" si="1"/>
        <v>0.5378781066727238</v>
      </c>
      <c r="E72" s="11">
        <f t="shared" si="2"/>
        <v>0.7335915772668886</v>
      </c>
      <c r="F72" s="11"/>
      <c r="G72" s="28">
        <f t="shared" si="3"/>
        <v>64</v>
      </c>
      <c r="H72" s="21">
        <f t="shared" si="4"/>
        <v>53.78781066727238</v>
      </c>
      <c r="I72" s="21">
        <f t="shared" si="5"/>
        <v>73.35915772668886</v>
      </c>
      <c r="J72" s="21">
        <f t="shared" si="6"/>
        <v>9.785673529708241</v>
      </c>
    </row>
    <row r="73" spans="1:10" ht="12.75">
      <c r="A73" s="27">
        <f aca="true" t="shared" si="9" ref="A73:A108">IF($C$4&gt;A72,A72+1,"")</f>
        <v>65</v>
      </c>
      <c r="B73" s="11">
        <f t="shared" si="7"/>
        <v>54.81506381757528</v>
      </c>
      <c r="C73" s="11">
        <f t="shared" si="8"/>
        <v>74.27062214686431</v>
      </c>
      <c r="D73" s="11">
        <f aca="true" t="shared" si="10" ref="D73:D108">IF($C$4&gt;=A73,binomlow(A73,$C$4,$G$5),"")</f>
        <v>0.5481506381757528</v>
      </c>
      <c r="E73" s="11">
        <f aca="true" t="shared" si="11" ref="E73:E108">IF($C$4&gt;=A73,binomhigh(A73,$C$4,$G$5),"")</f>
        <v>0.7427062214686432</v>
      </c>
      <c r="F73" s="11"/>
      <c r="G73" s="28">
        <f aca="true" t="shared" si="12" ref="G73:G108">IF($C$4&gt;=A73,100*A73/$C$4,"")</f>
        <v>65</v>
      </c>
      <c r="H73" s="21">
        <f aca="true" t="shared" si="13" ref="H73:H108">IF($C$4&gt;=A73,100*D73,"")</f>
        <v>54.81506381757528</v>
      </c>
      <c r="I73" s="21">
        <f aca="true" t="shared" si="14" ref="I73:I108">IF($C$4&gt;=A73,100*E73,"")</f>
        <v>74.27062214686431</v>
      </c>
      <c r="J73" s="21">
        <f aca="true" t="shared" si="15" ref="J73:J108">IF($C$4&gt;=A73,(I73-H73)/2,"")</f>
        <v>9.727779164644517</v>
      </c>
    </row>
    <row r="74" spans="1:10" ht="12.75">
      <c r="A74" s="27">
        <f t="shared" si="9"/>
        <v>66</v>
      </c>
      <c r="B74" s="11">
        <f aca="true" t="shared" si="16" ref="B74:B108">IF($C$4&gt;=A74,$C$4*binomlow(A74,$C$4,$G$5),"")</f>
        <v>55.8466732248826</v>
      </c>
      <c r="C74" s="11">
        <f aca="true" t="shared" si="17" ref="C74:C108">IF($C$4&gt;=A74,$C$4*binomhigh(A74,$C$4,$G$5),"")</f>
        <v>75.17764984551287</v>
      </c>
      <c r="D74" s="11">
        <f t="shared" si="10"/>
        <v>0.558466732248826</v>
      </c>
      <c r="E74" s="11">
        <f t="shared" si="11"/>
        <v>0.7517764984551287</v>
      </c>
      <c r="F74" s="11"/>
      <c r="G74" s="28">
        <f t="shared" si="12"/>
        <v>66</v>
      </c>
      <c r="H74" s="21">
        <f t="shared" si="13"/>
        <v>55.8466732248826</v>
      </c>
      <c r="I74" s="21">
        <f t="shared" si="14"/>
        <v>75.17764984551287</v>
      </c>
      <c r="J74" s="21">
        <f t="shared" si="15"/>
        <v>9.665488310315137</v>
      </c>
    </row>
    <row r="75" spans="1:10" ht="12.75">
      <c r="A75" s="27">
        <f t="shared" si="9"/>
        <v>67</v>
      </c>
      <c r="B75" s="11">
        <f t="shared" si="16"/>
        <v>56.88272492221722</v>
      </c>
      <c r="C75" s="11">
        <f t="shared" si="17"/>
        <v>76.08014653771077</v>
      </c>
      <c r="D75" s="11">
        <f t="shared" si="10"/>
        <v>0.5688272492221722</v>
      </c>
      <c r="E75" s="11">
        <f t="shared" si="11"/>
        <v>0.7608014653771077</v>
      </c>
      <c r="F75" s="11"/>
      <c r="G75" s="28">
        <f t="shared" si="12"/>
        <v>67</v>
      </c>
      <c r="H75" s="21">
        <f t="shared" si="13"/>
        <v>56.88272492221722</v>
      </c>
      <c r="I75" s="21">
        <f t="shared" si="14"/>
        <v>76.08014653771077</v>
      </c>
      <c r="J75" s="21">
        <f t="shared" si="15"/>
        <v>9.598710807746777</v>
      </c>
    </row>
    <row r="76" spans="1:10" ht="12.75">
      <c r="A76" s="27">
        <f t="shared" si="9"/>
        <v>68</v>
      </c>
      <c r="B76" s="11">
        <f t="shared" si="16"/>
        <v>57.92331383685635</v>
      </c>
      <c r="C76" s="11">
        <f t="shared" si="17"/>
        <v>76.97800832384381</v>
      </c>
      <c r="D76" s="11">
        <f t="shared" si="10"/>
        <v>0.5792331383685635</v>
      </c>
      <c r="E76" s="11">
        <f t="shared" si="11"/>
        <v>0.769780083238438</v>
      </c>
      <c r="F76" s="11"/>
      <c r="G76" s="28">
        <f t="shared" si="12"/>
        <v>68</v>
      </c>
      <c r="H76" s="21">
        <f t="shared" si="13"/>
        <v>57.92331383685635</v>
      </c>
      <c r="I76" s="21">
        <f t="shared" si="14"/>
        <v>76.97800832384381</v>
      </c>
      <c r="J76" s="21">
        <f t="shared" si="15"/>
        <v>9.527347243493729</v>
      </c>
    </row>
    <row r="77" spans="1:10" ht="12.75">
      <c r="A77" s="27">
        <f t="shared" si="9"/>
        <v>69</v>
      </c>
      <c r="B77" s="11">
        <f t="shared" si="16"/>
        <v>58.96854458400185</v>
      </c>
      <c r="C77" s="11">
        <f t="shared" si="17"/>
        <v>77.87112078695732</v>
      </c>
      <c r="D77" s="11">
        <f t="shared" si="10"/>
        <v>0.5896854458400185</v>
      </c>
      <c r="E77" s="11">
        <f t="shared" si="11"/>
        <v>0.7787112078695733</v>
      </c>
      <c r="F77" s="11"/>
      <c r="G77" s="28">
        <f t="shared" si="12"/>
        <v>69</v>
      </c>
      <c r="H77" s="21">
        <f t="shared" si="13"/>
        <v>58.96854458400185</v>
      </c>
      <c r="I77" s="21">
        <f t="shared" si="14"/>
        <v>77.87112078695732</v>
      </c>
      <c r="J77" s="21">
        <f t="shared" si="15"/>
        <v>9.451288101477736</v>
      </c>
    </row>
    <row r="78" spans="1:10" ht="12.75">
      <c r="A78" s="27">
        <f t="shared" si="9"/>
        <v>70</v>
      </c>
      <c r="B78" s="11">
        <f t="shared" si="16"/>
        <v>60.01853238205057</v>
      </c>
      <c r="C78" s="11">
        <f t="shared" si="17"/>
        <v>78.75935795103031</v>
      </c>
      <c r="D78" s="11">
        <f t="shared" si="10"/>
        <v>0.6001853238205057</v>
      </c>
      <c r="E78" s="11">
        <f t="shared" si="11"/>
        <v>0.7875935795103031</v>
      </c>
      <c r="F78" s="11"/>
      <c r="G78" s="28">
        <f t="shared" si="12"/>
        <v>70</v>
      </c>
      <c r="H78" s="21">
        <f t="shared" si="13"/>
        <v>60.01853238205057</v>
      </c>
      <c r="I78" s="21">
        <f t="shared" si="14"/>
        <v>78.75935795103031</v>
      </c>
      <c r="J78" s="21">
        <f t="shared" si="15"/>
        <v>9.370412784489869</v>
      </c>
    </row>
    <row r="79" spans="1:10" ht="12.75">
      <c r="A79" s="27">
        <f t="shared" si="9"/>
        <v>71</v>
      </c>
      <c r="B79" s="11">
        <f t="shared" si="16"/>
        <v>61.073404109238716</v>
      </c>
      <c r="C79" s="11">
        <f t="shared" si="17"/>
        <v>79.64258107493241</v>
      </c>
      <c r="D79" s="11">
        <f t="shared" si="10"/>
        <v>0.6107340410923872</v>
      </c>
      <c r="E79" s="11">
        <f t="shared" si="11"/>
        <v>0.7964258107493241</v>
      </c>
      <c r="F79" s="11"/>
      <c r="G79" s="28">
        <f t="shared" si="12"/>
        <v>71</v>
      </c>
      <c r="H79" s="21">
        <f t="shared" si="13"/>
        <v>61.073404109238716</v>
      </c>
      <c r="I79" s="21">
        <f t="shared" si="14"/>
        <v>79.64258107493241</v>
      </c>
      <c r="J79" s="21">
        <f t="shared" si="15"/>
        <v>9.284588482846846</v>
      </c>
    </row>
    <row r="80" spans="1:10" ht="12.75">
      <c r="A80" s="27">
        <f t="shared" si="9"/>
        <v>72</v>
      </c>
      <c r="B80" s="11">
        <f t="shared" si="16"/>
        <v>62.13329952824641</v>
      </c>
      <c r="C80" s="11">
        <f t="shared" si="17"/>
        <v>80.52063725089467</v>
      </c>
      <c r="D80" s="11">
        <f t="shared" si="10"/>
        <v>0.6213329952824641</v>
      </c>
      <c r="E80" s="11">
        <f t="shared" si="11"/>
        <v>0.8052063725089467</v>
      </c>
      <c r="F80" s="11"/>
      <c r="G80" s="28">
        <f t="shared" si="12"/>
        <v>72</v>
      </c>
      <c r="H80" s="21">
        <f t="shared" si="13"/>
        <v>62.13329952824641</v>
      </c>
      <c r="I80" s="21">
        <f t="shared" si="14"/>
        <v>80.52063725089467</v>
      </c>
      <c r="J80" s="21">
        <f t="shared" si="15"/>
        <v>9.193668861324127</v>
      </c>
    </row>
    <row r="81" spans="1:10" ht="12.75">
      <c r="A81" s="27">
        <f t="shared" si="9"/>
        <v>73</v>
      </c>
      <c r="B81" s="11">
        <f t="shared" si="16"/>
        <v>63.198372709086925</v>
      </c>
      <c r="C81" s="11">
        <f t="shared" si="17"/>
        <v>81.39335777097403</v>
      </c>
      <c r="D81" s="11">
        <f t="shared" si="10"/>
        <v>0.6319837270908693</v>
      </c>
      <c r="E81" s="11">
        <f t="shared" si="11"/>
        <v>0.8139335777097403</v>
      </c>
      <c r="F81" s="11"/>
      <c r="G81" s="28">
        <f t="shared" si="12"/>
        <v>73</v>
      </c>
      <c r="H81" s="21">
        <f t="shared" si="13"/>
        <v>63.198372709086925</v>
      </c>
      <c r="I81" s="21">
        <f t="shared" si="14"/>
        <v>81.39335777097403</v>
      </c>
      <c r="J81" s="21">
        <f t="shared" si="15"/>
        <v>9.097492530943555</v>
      </c>
    </row>
    <row r="82" spans="1:10" ht="12.75">
      <c r="A82" s="27">
        <f t="shared" si="9"/>
        <v>74</v>
      </c>
      <c r="B82" s="11">
        <f t="shared" si="16"/>
        <v>64.2687936899829</v>
      </c>
      <c r="C82" s="11">
        <f t="shared" si="17"/>
        <v>82.26055621324848</v>
      </c>
      <c r="D82" s="11">
        <f t="shared" si="10"/>
        <v>0.642687936899829</v>
      </c>
      <c r="E82" s="11">
        <f t="shared" si="11"/>
        <v>0.8226055621324848</v>
      </c>
      <c r="F82" s="11"/>
      <c r="G82" s="28">
        <f t="shared" si="12"/>
        <v>74</v>
      </c>
      <c r="H82" s="21">
        <f t="shared" si="13"/>
        <v>64.2687936899829</v>
      </c>
      <c r="I82" s="21">
        <f t="shared" si="14"/>
        <v>82.26055621324848</v>
      </c>
      <c r="J82" s="21">
        <f t="shared" si="15"/>
        <v>8.995881261632789</v>
      </c>
    </row>
    <row r="83" spans="1:10" ht="12.75">
      <c r="A83" s="27">
        <f t="shared" si="9"/>
        <v>75</v>
      </c>
      <c r="B83" s="11">
        <f t="shared" si="16"/>
        <v>65.34475042411714</v>
      </c>
      <c r="C83" s="11">
        <f t="shared" si="17"/>
        <v>83.12202619003983</v>
      </c>
      <c r="D83" s="11">
        <f t="shared" si="10"/>
        <v>0.6534475042411714</v>
      </c>
      <c r="E83" s="11">
        <f t="shared" si="11"/>
        <v>0.8312202619003983</v>
      </c>
      <c r="F83" s="11"/>
      <c r="G83" s="28">
        <f t="shared" si="12"/>
        <v>75</v>
      </c>
      <c r="H83" s="21">
        <f t="shared" si="13"/>
        <v>65.34475042411714</v>
      </c>
      <c r="I83" s="21">
        <f t="shared" si="14"/>
        <v>83.12202619003983</v>
      </c>
      <c r="J83" s="21">
        <f t="shared" si="15"/>
        <v>8.888637882961348</v>
      </c>
    </row>
    <row r="84" spans="1:10" ht="12.75">
      <c r="A84" s="27">
        <f t="shared" si="9"/>
        <v>76</v>
      </c>
      <c r="B84" s="11">
        <f t="shared" si="16"/>
        <v>66.42645107287356</v>
      </c>
      <c r="C84" s="11">
        <f t="shared" si="17"/>
        <v>83.97753868282598</v>
      </c>
      <c r="D84" s="11">
        <f t="shared" si="10"/>
        <v>0.6642645107287356</v>
      </c>
      <c r="E84" s="11">
        <f t="shared" si="11"/>
        <v>0.8397753868282598</v>
      </c>
      <c r="F84" s="11"/>
      <c r="G84" s="28">
        <f t="shared" si="12"/>
        <v>76</v>
      </c>
      <c r="H84" s="21">
        <f t="shared" si="13"/>
        <v>66.42645107287356</v>
      </c>
      <c r="I84" s="21">
        <f t="shared" si="14"/>
        <v>83.97753868282598</v>
      </c>
      <c r="J84" s="21">
        <f t="shared" si="15"/>
        <v>8.77554380497621</v>
      </c>
    </row>
    <row r="85" spans="1:10" ht="12.75">
      <c r="A85" s="27">
        <f t="shared" si="9"/>
        <v>77</v>
      </c>
      <c r="B85" s="11">
        <f t="shared" si="16"/>
        <v>67.51412672250672</v>
      </c>
      <c r="C85" s="11">
        <f t="shared" si="17"/>
        <v>84.8268388699271</v>
      </c>
      <c r="D85" s="11">
        <f t="shared" si="10"/>
        <v>0.6751412672250672</v>
      </c>
      <c r="E85" s="11">
        <f t="shared" si="11"/>
        <v>0.848268388699271</v>
      </c>
      <c r="F85" s="11"/>
      <c r="G85" s="28">
        <f t="shared" si="12"/>
        <v>77</v>
      </c>
      <c r="H85" s="21">
        <f t="shared" si="13"/>
        <v>67.51412672250672</v>
      </c>
      <c r="I85" s="21">
        <f t="shared" si="14"/>
        <v>84.8268388699271</v>
      </c>
      <c r="J85" s="21">
        <f t="shared" si="15"/>
        <v>8.656356073710192</v>
      </c>
    </row>
    <row r="86" spans="1:10" ht="12.75">
      <c r="A86" s="27">
        <f t="shared" si="9"/>
        <v>78</v>
      </c>
      <c r="B86" s="11">
        <f t="shared" si="16"/>
        <v>68.60803462135209</v>
      </c>
      <c r="C86" s="11">
        <f t="shared" si="17"/>
        <v>85.66964232500685</v>
      </c>
      <c r="D86" s="11">
        <f t="shared" si="10"/>
        <v>0.6860803462135209</v>
      </c>
      <c r="E86" s="11">
        <f t="shared" si="11"/>
        <v>0.8566964232500685</v>
      </c>
      <c r="F86" s="11"/>
      <c r="G86" s="28">
        <f t="shared" si="12"/>
        <v>78</v>
      </c>
      <c r="H86" s="21">
        <f t="shared" si="13"/>
        <v>68.60803462135209</v>
      </c>
      <c r="I86" s="21">
        <f t="shared" si="14"/>
        <v>85.66964232500685</v>
      </c>
      <c r="J86" s="21">
        <f t="shared" si="15"/>
        <v>8.530803851827379</v>
      </c>
    </row>
    <row r="87" spans="1:10" ht="12.75">
      <c r="A87" s="27">
        <f t="shared" si="9"/>
        <v>79</v>
      </c>
      <c r="B87" s="11">
        <f t="shared" si="16"/>
        <v>69.70846206491981</v>
      </c>
      <c r="C87" s="11">
        <f t="shared" si="17"/>
        <v>86.50563042944306</v>
      </c>
      <c r="D87" s="11">
        <f t="shared" si="10"/>
        <v>0.6970846206491981</v>
      </c>
      <c r="E87" s="11">
        <f t="shared" si="11"/>
        <v>0.8650563042944306</v>
      </c>
      <c r="F87" s="11"/>
      <c r="G87" s="28">
        <f t="shared" si="12"/>
        <v>79</v>
      </c>
      <c r="H87" s="21">
        <f t="shared" si="13"/>
        <v>69.70846206491981</v>
      </c>
      <c r="I87" s="21">
        <f t="shared" si="14"/>
        <v>86.50563042944306</v>
      </c>
      <c r="J87" s="21">
        <f t="shared" si="15"/>
        <v>8.398584182261622</v>
      </c>
    </row>
    <row r="88" spans="1:10" ht="12.75">
      <c r="A88" s="27">
        <f t="shared" si="9"/>
        <v>80</v>
      </c>
      <c r="B88" s="11">
        <f t="shared" si="16"/>
        <v>70.81573109117015</v>
      </c>
      <c r="C88" s="11">
        <f t="shared" si="17"/>
        <v>87.33444478977617</v>
      </c>
      <c r="D88" s="11">
        <f t="shared" si="10"/>
        <v>0.7081573109117015</v>
      </c>
      <c r="E88" s="11">
        <f t="shared" si="11"/>
        <v>0.8733444478977618</v>
      </c>
      <c r="F88" s="11"/>
      <c r="G88" s="28">
        <f t="shared" si="12"/>
        <v>80</v>
      </c>
      <c r="H88" s="21">
        <f t="shared" si="13"/>
        <v>70.81573109117015</v>
      </c>
      <c r="I88" s="21">
        <f t="shared" si="14"/>
        <v>87.33444478977617</v>
      </c>
      <c r="J88" s="21">
        <f t="shared" si="15"/>
        <v>8.25935684930301</v>
      </c>
    </row>
    <row r="89" spans="1:10" ht="12.75">
      <c r="A89" s="27">
        <f t="shared" si="9"/>
        <v>81</v>
      </c>
      <c r="B89" s="11">
        <f t="shared" si="16"/>
        <v>71.93020420264611</v>
      </c>
      <c r="C89" s="11">
        <f t="shared" si="17"/>
        <v>88.15568038674066</v>
      </c>
      <c r="D89" s="11">
        <f t="shared" si="10"/>
        <v>0.7193020420264611</v>
      </c>
      <c r="E89" s="11">
        <f t="shared" si="11"/>
        <v>0.8815568038674065</v>
      </c>
      <c r="F89" s="11"/>
      <c r="G89" s="28">
        <f t="shared" si="12"/>
        <v>81</v>
      </c>
      <c r="H89" s="21">
        <f t="shared" si="13"/>
        <v>71.93020420264611</v>
      </c>
      <c r="I89" s="21">
        <f t="shared" si="14"/>
        <v>88.15568038674066</v>
      </c>
      <c r="J89" s="21">
        <f t="shared" si="15"/>
        <v>8.112738092047273</v>
      </c>
    </row>
    <row r="90" spans="1:10" ht="12.75">
      <c r="A90" s="27">
        <f t="shared" si="9"/>
        <v>82</v>
      </c>
      <c r="B90" s="11">
        <f t="shared" si="16"/>
        <v>73.0522914032872</v>
      </c>
      <c r="C90" s="11">
        <f t="shared" si="17"/>
        <v>88.9688770846733</v>
      </c>
      <c r="D90" s="11">
        <f t="shared" si="10"/>
        <v>0.730522914032872</v>
      </c>
      <c r="E90" s="11">
        <f t="shared" si="11"/>
        <v>0.8896887708467329</v>
      </c>
      <c r="F90" s="11"/>
      <c r="G90" s="28">
        <f t="shared" si="12"/>
        <v>82</v>
      </c>
      <c r="H90" s="21">
        <f t="shared" si="13"/>
        <v>73.0522914032872</v>
      </c>
      <c r="I90" s="21">
        <f t="shared" si="14"/>
        <v>88.9688770846733</v>
      </c>
      <c r="J90" s="21">
        <f t="shared" si="15"/>
        <v>7.958292840693048</v>
      </c>
    </row>
    <row r="91" spans="1:10" ht="12.75">
      <c r="A91" s="27">
        <f t="shared" si="9"/>
        <v>83</v>
      </c>
      <c r="B91" s="11">
        <f t="shared" si="16"/>
        <v>74.18245893680842</v>
      </c>
      <c r="C91" s="11">
        <f t="shared" si="17"/>
        <v>89.77350899643535</v>
      </c>
      <c r="D91" s="11">
        <f t="shared" si="10"/>
        <v>0.7418245893680842</v>
      </c>
      <c r="E91" s="11">
        <f t="shared" si="11"/>
        <v>0.8977350899643536</v>
      </c>
      <c r="F91" s="11"/>
      <c r="G91" s="28">
        <f t="shared" si="12"/>
        <v>83</v>
      </c>
      <c r="H91" s="21">
        <f t="shared" si="13"/>
        <v>74.18245893680842</v>
      </c>
      <c r="I91" s="21">
        <f t="shared" si="14"/>
        <v>89.77350899643535</v>
      </c>
      <c r="J91" s="21">
        <f t="shared" si="15"/>
        <v>7.795525029813469</v>
      </c>
    </row>
    <row r="92" spans="1:10" ht="12.75">
      <c r="A92" s="27">
        <f t="shared" si="9"/>
        <v>84</v>
      </c>
      <c r="B92" s="11">
        <f t="shared" si="16"/>
        <v>75.32124025894335</v>
      </c>
      <c r="C92" s="11">
        <f t="shared" si="17"/>
        <v>90.56897100261993</v>
      </c>
      <c r="D92" s="11">
        <f t="shared" si="10"/>
        <v>0.7532124025894334</v>
      </c>
      <c r="E92" s="11">
        <f t="shared" si="11"/>
        <v>0.9056897100261994</v>
      </c>
      <c r="F92" s="11"/>
      <c r="G92" s="28">
        <f t="shared" si="12"/>
        <v>84</v>
      </c>
      <c r="H92" s="21">
        <f t="shared" si="13"/>
        <v>75.32124025894335</v>
      </c>
      <c r="I92" s="21">
        <f t="shared" si="14"/>
        <v>90.56897100261993</v>
      </c>
      <c r="J92" s="21">
        <f t="shared" si="15"/>
        <v>7.623865371838292</v>
      </c>
    </row>
    <row r="93" spans="1:10" ht="12.75">
      <c r="A93" s="27">
        <f t="shared" si="9"/>
        <v>85</v>
      </c>
      <c r="B93" s="11">
        <f t="shared" si="16"/>
        <v>76.46924998513668</v>
      </c>
      <c r="C93" s="11">
        <f t="shared" si="17"/>
        <v>91.35456143580993</v>
      </c>
      <c r="D93" s="11">
        <f t="shared" si="10"/>
        <v>0.7646924998513669</v>
      </c>
      <c r="E93" s="11">
        <f t="shared" si="11"/>
        <v>0.9135456143580993</v>
      </c>
      <c r="F93" s="11"/>
      <c r="G93" s="28">
        <f t="shared" si="12"/>
        <v>85</v>
      </c>
      <c r="H93" s="21">
        <f t="shared" si="13"/>
        <v>76.46924998513668</v>
      </c>
      <c r="I93" s="21">
        <f t="shared" si="14"/>
        <v>91.35456143580993</v>
      </c>
      <c r="J93" s="21">
        <f t="shared" si="15"/>
        <v>7.442655725336621</v>
      </c>
    </row>
    <row r="94" spans="1:10" ht="12.75">
      <c r="A94" s="27">
        <f t="shared" si="9"/>
        <v>86</v>
      </c>
      <c r="B94" s="11">
        <f t="shared" si="16"/>
        <v>77.62720186294155</v>
      </c>
      <c r="C94" s="11">
        <f t="shared" si="17"/>
        <v>92.12945950728681</v>
      </c>
      <c r="D94" s="11">
        <f t="shared" si="10"/>
        <v>0.7762720186294154</v>
      </c>
      <c r="E94" s="11">
        <f t="shared" si="11"/>
        <v>0.9212945950728681</v>
      </c>
      <c r="F94" s="11"/>
      <c r="G94" s="28">
        <f t="shared" si="12"/>
        <v>86</v>
      </c>
      <c r="H94" s="21">
        <f t="shared" si="13"/>
        <v>77.62720186294155</v>
      </c>
      <c r="I94" s="21">
        <f t="shared" si="14"/>
        <v>92.12945950728681</v>
      </c>
      <c r="J94" s="21">
        <f t="shared" si="15"/>
        <v>7.251128822172632</v>
      </c>
    </row>
    <row r="95" spans="1:10" ht="12.75">
      <c r="A95" s="27">
        <f t="shared" si="9"/>
        <v>87</v>
      </c>
      <c r="B95" s="11">
        <f t="shared" si="16"/>
        <v>78.79593229123975</v>
      </c>
      <c r="C95" s="11">
        <f t="shared" si="17"/>
        <v>92.89269538149165</v>
      </c>
      <c r="D95" s="11">
        <f t="shared" si="10"/>
        <v>0.7879593229123976</v>
      </c>
      <c r="E95" s="11">
        <f t="shared" si="11"/>
        <v>0.9289269538149165</v>
      </c>
      <c r="F95" s="11"/>
      <c r="G95" s="28">
        <f t="shared" si="12"/>
        <v>87</v>
      </c>
      <c r="H95" s="21">
        <f t="shared" si="13"/>
        <v>78.79593229123975</v>
      </c>
      <c r="I95" s="21">
        <f t="shared" si="14"/>
        <v>92.89269538149165</v>
      </c>
      <c r="J95" s="21">
        <f t="shared" si="15"/>
        <v>7.048381545125949</v>
      </c>
    </row>
    <row r="96" spans="1:10" ht="12.75">
      <c r="A96" s="27">
        <f t="shared" si="9"/>
        <v>88</v>
      </c>
      <c r="B96" s="11">
        <f t="shared" si="16"/>
        <v>79.97643163796965</v>
      </c>
      <c r="C96" s="11">
        <f t="shared" si="17"/>
        <v>93.64310974384715</v>
      </c>
      <c r="D96" s="11">
        <f t="shared" si="10"/>
        <v>0.7997643163796966</v>
      </c>
      <c r="E96" s="11">
        <f t="shared" si="11"/>
        <v>0.9364310974384715</v>
      </c>
      <c r="F96" s="11"/>
      <c r="G96" s="28">
        <f t="shared" si="12"/>
        <v>88</v>
      </c>
      <c r="H96" s="21">
        <f t="shared" si="13"/>
        <v>79.97643163796965</v>
      </c>
      <c r="I96" s="21">
        <f t="shared" si="14"/>
        <v>93.64310974384715</v>
      </c>
      <c r="J96" s="21">
        <f t="shared" si="15"/>
        <v>6.833339052938747</v>
      </c>
    </row>
    <row r="97" spans="1:10" ht="12.75">
      <c r="A97" s="27">
        <f t="shared" si="9"/>
        <v>89</v>
      </c>
      <c r="B97" s="11">
        <f t="shared" si="16"/>
        <v>81.16988678035295</v>
      </c>
      <c r="C97" s="11">
        <f t="shared" si="17"/>
        <v>94.37929797146718</v>
      </c>
      <c r="D97" s="11">
        <f t="shared" si="10"/>
        <v>0.8116988678035295</v>
      </c>
      <c r="E97" s="11">
        <f t="shared" si="11"/>
        <v>0.9437929797146718</v>
      </c>
      <c r="F97" s="11"/>
      <c r="G97" s="28">
        <f t="shared" si="12"/>
        <v>89</v>
      </c>
      <c r="H97" s="21">
        <f t="shared" si="13"/>
        <v>81.16988678035295</v>
      </c>
      <c r="I97" s="21">
        <f t="shared" si="14"/>
        <v>94.37929797146718</v>
      </c>
      <c r="J97" s="21">
        <f t="shared" si="15"/>
        <v>6.604705595557114</v>
      </c>
    </row>
    <row r="98" spans="1:10" ht="12.75">
      <c r="A98" s="27">
        <f t="shared" si="9"/>
        <v>90</v>
      </c>
      <c r="B98" s="11">
        <f t="shared" si="16"/>
        <v>82.37774022601573</v>
      </c>
      <c r="C98" s="11">
        <f t="shared" si="17"/>
        <v>95.09953107783073</v>
      </c>
      <c r="D98" s="11">
        <f t="shared" si="10"/>
        <v>0.8237774022601574</v>
      </c>
      <c r="E98" s="11">
        <f t="shared" si="11"/>
        <v>0.9509953107783073</v>
      </c>
      <c r="F98" s="11"/>
      <c r="G98" s="28">
        <f t="shared" si="12"/>
        <v>90</v>
      </c>
      <c r="H98" s="21">
        <f t="shared" si="13"/>
        <v>82.37774022601573</v>
      </c>
      <c r="I98" s="21">
        <f t="shared" si="14"/>
        <v>95.09953107783073</v>
      </c>
      <c r="J98" s="21">
        <f t="shared" si="15"/>
        <v>6.360895425907501</v>
      </c>
    </row>
    <row r="99" spans="1:10" ht="12.75">
      <c r="A99" s="27">
        <f t="shared" si="9"/>
        <v>91</v>
      </c>
      <c r="B99" s="11">
        <f t="shared" si="16"/>
        <v>83.6017744970254</v>
      </c>
      <c r="C99" s="11">
        <f t="shared" si="17"/>
        <v>95.80164043716286</v>
      </c>
      <c r="D99" s="11">
        <f t="shared" si="10"/>
        <v>0.836017744970254</v>
      </c>
      <c r="E99" s="11">
        <f t="shared" si="11"/>
        <v>0.9580164043716286</v>
      </c>
      <c r="F99" s="11"/>
      <c r="G99" s="28">
        <f t="shared" si="12"/>
        <v>91</v>
      </c>
      <c r="H99" s="21">
        <f t="shared" si="13"/>
        <v>83.6017744970254</v>
      </c>
      <c r="I99" s="21">
        <f t="shared" si="14"/>
        <v>95.80164043716286</v>
      </c>
      <c r="J99" s="21">
        <f t="shared" si="15"/>
        <v>6.099932970068728</v>
      </c>
    </row>
    <row r="100" spans="1:10" ht="12.75">
      <c r="A100" s="27">
        <f t="shared" si="9"/>
        <v>92</v>
      </c>
      <c r="B100" s="11">
        <f t="shared" si="16"/>
        <v>84.84423641357898</v>
      </c>
      <c r="C100" s="11">
        <f t="shared" si="17"/>
        <v>96.4828437482065</v>
      </c>
      <c r="D100" s="11">
        <f t="shared" si="10"/>
        <v>0.8484423641357899</v>
      </c>
      <c r="E100" s="11">
        <f t="shared" si="11"/>
        <v>0.964828437482065</v>
      </c>
      <c r="F100" s="11"/>
      <c r="G100" s="28">
        <f t="shared" si="12"/>
        <v>92</v>
      </c>
      <c r="H100" s="21">
        <f t="shared" si="13"/>
        <v>84.84423641357898</v>
      </c>
      <c r="I100" s="21">
        <f t="shared" si="14"/>
        <v>96.4828437482065</v>
      </c>
      <c r="J100" s="21">
        <f t="shared" si="15"/>
        <v>5.819303667313761</v>
      </c>
    </row>
    <row r="101" spans="1:10" ht="12.75">
      <c r="A101" s="27">
        <f t="shared" si="9"/>
        <v>93</v>
      </c>
      <c r="B101" s="11">
        <f t="shared" si="16"/>
        <v>86.1080271544165</v>
      </c>
      <c r="C101" s="11">
        <f t="shared" si="17"/>
        <v>97.13947110924713</v>
      </c>
      <c r="D101" s="11">
        <f t="shared" si="10"/>
        <v>0.861080271544165</v>
      </c>
      <c r="E101" s="11">
        <f t="shared" si="11"/>
        <v>0.9713947110924712</v>
      </c>
      <c r="F101" s="11"/>
      <c r="G101" s="28">
        <f t="shared" si="12"/>
        <v>93</v>
      </c>
      <c r="H101" s="21">
        <f t="shared" si="13"/>
        <v>86.1080271544165</v>
      </c>
      <c r="I101" s="21">
        <f t="shared" si="14"/>
        <v>97.13947110924713</v>
      </c>
      <c r="J101" s="21">
        <f t="shared" si="15"/>
        <v>5.515721977415311</v>
      </c>
    </row>
    <row r="102" spans="1:10" ht="12.75">
      <c r="A102" s="27">
        <f t="shared" si="9"/>
        <v>94</v>
      </c>
      <c r="B102" s="11">
        <f t="shared" si="16"/>
        <v>87.39700654194256</v>
      </c>
      <c r="C102" s="11">
        <f t="shared" si="17"/>
        <v>97.76651139288153</v>
      </c>
      <c r="D102" s="11">
        <f t="shared" si="10"/>
        <v>0.8739700654194256</v>
      </c>
      <c r="E102" s="11">
        <f t="shared" si="11"/>
        <v>0.9776651139288153</v>
      </c>
      <c r="F102" s="11"/>
      <c r="G102" s="28">
        <f t="shared" si="12"/>
        <v>94</v>
      </c>
      <c r="H102" s="21">
        <f t="shared" si="13"/>
        <v>87.39700654194256</v>
      </c>
      <c r="I102" s="21">
        <f t="shared" si="14"/>
        <v>97.76651139288153</v>
      </c>
      <c r="J102" s="21">
        <f t="shared" si="15"/>
        <v>5.184752425469483</v>
      </c>
    </row>
    <row r="103" spans="1:10" ht="12.75">
      <c r="A103" s="27">
        <f t="shared" si="9"/>
        <v>95</v>
      </c>
      <c r="B103" s="11">
        <f t="shared" si="16"/>
        <v>88.71650888946306</v>
      </c>
      <c r="C103" s="11">
        <f t="shared" si="17"/>
        <v>98.35681208180179</v>
      </c>
      <c r="D103" s="11">
        <f t="shared" si="10"/>
        <v>0.8871650888946305</v>
      </c>
      <c r="E103" s="11">
        <f t="shared" si="11"/>
        <v>0.9835681208180179</v>
      </c>
      <c r="F103" s="11"/>
      <c r="G103" s="28">
        <f t="shared" si="12"/>
        <v>95</v>
      </c>
      <c r="H103" s="21">
        <f t="shared" si="13"/>
        <v>88.71650888946306</v>
      </c>
      <c r="I103" s="21">
        <f t="shared" si="14"/>
        <v>98.35681208180179</v>
      </c>
      <c r="J103" s="21">
        <f t="shared" si="15"/>
        <v>4.820151596169367</v>
      </c>
    </row>
    <row r="104" spans="1:10" ht="12.75">
      <c r="A104" s="27">
        <f t="shared" si="9"/>
        <v>96</v>
      </c>
      <c r="B104" s="11">
        <f t="shared" si="16"/>
        <v>90.07428432877349</v>
      </c>
      <c r="C104" s="11">
        <f t="shared" si="17"/>
        <v>98.89955060140348</v>
      </c>
      <c r="D104" s="11">
        <f t="shared" si="10"/>
        <v>0.9007428432877349</v>
      </c>
      <c r="E104" s="11">
        <f t="shared" si="11"/>
        <v>0.9889955060140347</v>
      </c>
      <c r="F104" s="11"/>
      <c r="G104" s="28">
        <f t="shared" si="12"/>
        <v>96</v>
      </c>
      <c r="H104" s="21">
        <f t="shared" si="13"/>
        <v>90.07428432877349</v>
      </c>
      <c r="I104" s="21">
        <f t="shared" si="14"/>
        <v>98.89955060140348</v>
      </c>
      <c r="J104" s="21">
        <f t="shared" si="15"/>
        <v>4.412633136314994</v>
      </c>
    </row>
    <row r="105" spans="1:10" ht="12.75">
      <c r="A105" s="27">
        <f t="shared" si="9"/>
        <v>97</v>
      </c>
      <c r="B105" s="11">
        <f t="shared" si="16"/>
        <v>91.48239470255383</v>
      </c>
      <c r="C105" s="11">
        <f t="shared" si="17"/>
        <v>99.3770028461731</v>
      </c>
      <c r="D105" s="11">
        <f t="shared" si="10"/>
        <v>0.9148239470255384</v>
      </c>
      <c r="E105" s="11">
        <f t="shared" si="11"/>
        <v>0.993770028461731</v>
      </c>
      <c r="F105" s="11"/>
      <c r="G105" s="28">
        <f t="shared" si="12"/>
        <v>97</v>
      </c>
      <c r="H105" s="21">
        <f t="shared" si="13"/>
        <v>91.48239470255383</v>
      </c>
      <c r="I105" s="21">
        <f t="shared" si="14"/>
        <v>99.3770028461731</v>
      </c>
      <c r="J105" s="21">
        <f t="shared" si="15"/>
        <v>3.947304071809633</v>
      </c>
    </row>
    <row r="106" spans="1:10" ht="12.75">
      <c r="A106" s="27">
        <f t="shared" si="9"/>
        <v>98</v>
      </c>
      <c r="B106" s="11">
        <f t="shared" si="16"/>
        <v>92.96160675287047</v>
      </c>
      <c r="C106" s="11">
        <f t="shared" si="17"/>
        <v>99.75686631762073</v>
      </c>
      <c r="D106" s="11">
        <f t="shared" si="10"/>
        <v>0.9296160675287046</v>
      </c>
      <c r="E106" s="11">
        <f t="shared" si="11"/>
        <v>0.9975686631762074</v>
      </c>
      <c r="F106" s="11"/>
      <c r="G106" s="28">
        <f t="shared" si="12"/>
        <v>98</v>
      </c>
      <c r="H106" s="21">
        <f t="shared" si="13"/>
        <v>92.96160675287047</v>
      </c>
      <c r="I106" s="21">
        <f t="shared" si="14"/>
        <v>99.75686631762073</v>
      </c>
      <c r="J106" s="21">
        <f t="shared" si="15"/>
        <v>3.397629782375134</v>
      </c>
    </row>
    <row r="107" spans="1:10" ht="12.75">
      <c r="A107" s="27">
        <f t="shared" si="9"/>
        <v>99</v>
      </c>
      <c r="B107" s="11">
        <f t="shared" si="16"/>
        <v>94.5540614608276</v>
      </c>
      <c r="C107" s="11">
        <f t="shared" si="17"/>
        <v>99.97468539667899</v>
      </c>
      <c r="D107" s="11">
        <f t="shared" si="10"/>
        <v>0.945540614608276</v>
      </c>
      <c r="E107" s="11">
        <f t="shared" si="11"/>
        <v>0.99974685396679</v>
      </c>
      <c r="F107" s="11"/>
      <c r="G107" s="28">
        <f t="shared" si="12"/>
        <v>99</v>
      </c>
      <c r="H107" s="21">
        <f t="shared" si="13"/>
        <v>94.5540614608276</v>
      </c>
      <c r="I107" s="21">
        <f t="shared" si="14"/>
        <v>99.97468539667899</v>
      </c>
      <c r="J107" s="21">
        <f t="shared" si="15"/>
        <v>2.7103119679256977</v>
      </c>
    </row>
    <row r="108" spans="1:10" ht="12.75">
      <c r="A108" s="27">
        <f t="shared" si="9"/>
        <v>100</v>
      </c>
      <c r="B108" s="11">
        <f t="shared" si="16"/>
        <v>96.37833073552429</v>
      </c>
      <c r="C108" s="11">
        <f t="shared" si="17"/>
        <v>100</v>
      </c>
      <c r="D108" s="11">
        <f t="shared" si="10"/>
        <v>0.9637833073552429</v>
      </c>
      <c r="E108" s="11">
        <f t="shared" si="11"/>
        <v>1</v>
      </c>
      <c r="F108" s="11"/>
      <c r="G108" s="28">
        <f t="shared" si="12"/>
        <v>100</v>
      </c>
      <c r="H108" s="21">
        <f t="shared" si="13"/>
        <v>96.37833073552429</v>
      </c>
      <c r="I108" s="21">
        <f t="shared" si="14"/>
        <v>100</v>
      </c>
      <c r="J108" s="21">
        <f t="shared" si="15"/>
        <v>1.8108346322378566</v>
      </c>
    </row>
  </sheetData>
  <sheetProtection sheet="1" objects="1" scenarios="1"/>
  <protectedRanges>
    <protectedRange sqref="C4:C5" name="Range1"/>
  </protectedRanges>
  <printOptions/>
  <pageMargins left="0.7480314960629921" right="0.7480314960629921" top="0.984251968503937" bottom="0.984251968503937" header="0.5118110236220472" footer="0.5118110236220472"/>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Georgetown University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Pezzullo, Ph.D.</dc:creator>
  <cp:keywords/>
  <dc:description/>
  <cp:lastModifiedBy>John C. Pezzullo</cp:lastModifiedBy>
  <cp:lastPrinted>2009-04-15T15:05:04Z</cp:lastPrinted>
  <dcterms:created xsi:type="dcterms:W3CDTF">1999-06-29T15:08:00Z</dcterms:created>
  <dcterms:modified xsi:type="dcterms:W3CDTF">2014-02-02T00:42:51Z</dcterms:modified>
  <cp:category/>
  <cp:version/>
  <cp:contentType/>
  <cp:contentStatus/>
</cp:coreProperties>
</file>